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10" windowWidth="5625" windowHeight="3705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'Hoja1'!$A$1:$U$127</definedName>
    <definedName name="CRITERIA" localSheetId="0">'Hoja1'!$N$9</definedName>
  </definedNames>
  <calcPr fullCalcOnLoad="1"/>
</workbook>
</file>

<file path=xl/sharedStrings.xml><?xml version="1.0" encoding="utf-8"?>
<sst xmlns="http://schemas.openxmlformats.org/spreadsheetml/2006/main" count="174" uniqueCount="47">
  <si>
    <t>usar formato condicionado</t>
  </si>
  <si>
    <t>P.S.O.E.</t>
  </si>
  <si>
    <t>Votos por mesas</t>
  </si>
  <si>
    <t>En roxo, último en entrar. En verde, próximo a entrar</t>
  </si>
  <si>
    <t>Aplicación da Lei de Hont</t>
  </si>
  <si>
    <t>Concelleiros electos</t>
  </si>
  <si>
    <t>Posicións relativas por mesas</t>
  </si>
  <si>
    <t>k-esimo maior do rango anterior</t>
  </si>
  <si>
    <t>número 11º maior:</t>
  </si>
  <si>
    <t>censo</t>
  </si>
  <si>
    <t>abstención</t>
  </si>
  <si>
    <t>blanco</t>
  </si>
  <si>
    <t>nulos</t>
  </si>
  <si>
    <t>candidaturas</t>
  </si>
  <si>
    <t>BNG</t>
  </si>
  <si>
    <t>PP</t>
  </si>
  <si>
    <t>TEGA</t>
  </si>
  <si>
    <t>CERA</t>
  </si>
  <si>
    <t>Pobra</t>
  </si>
  <si>
    <t>Salcedo</t>
  </si>
  <si>
    <t>Estación</t>
  </si>
  <si>
    <t>Fornelas</t>
  </si>
  <si>
    <t>Piño</t>
  </si>
  <si>
    <t>Ferreirúa</t>
  </si>
  <si>
    <t>Total</t>
  </si>
  <si>
    <t>europeas 2004</t>
  </si>
  <si>
    <t>autonomicas 2005</t>
  </si>
  <si>
    <t>municipais 95</t>
  </si>
  <si>
    <t>municipais 99</t>
  </si>
  <si>
    <t>municipais 2007</t>
  </si>
  <si>
    <t>1 avance</t>
  </si>
  <si>
    <t>%</t>
  </si>
  <si>
    <t>2 avance</t>
  </si>
  <si>
    <t>total</t>
  </si>
  <si>
    <t>CENSO</t>
  </si>
  <si>
    <t>P.P.</t>
  </si>
  <si>
    <t>D.G.</t>
  </si>
  <si>
    <t>B.N.G.</t>
  </si>
  <si>
    <t>1-A</t>
  </si>
  <si>
    <t>1-B</t>
  </si>
  <si>
    <t>2-A</t>
  </si>
  <si>
    <t>2-B</t>
  </si>
  <si>
    <t>3-A</t>
  </si>
  <si>
    <t>3-B</t>
  </si>
  <si>
    <t>TOTAL</t>
  </si>
  <si>
    <t>PSG-PSOE</t>
  </si>
  <si>
    <t>xerais 2007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</si>
</sst>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#,##0.00_ ;[Red]\-#,##0.00\ "/>
    <numFmt numFmtId="174" formatCode="#,##0.0_ ;[Red]\-#,##0.0\ "/>
    <numFmt numFmtId="175" formatCode="#,##0.000_ ;[Red]\-#,##0.000\ "/>
  </numFmts>
  <fonts count="21">
    <font>
      <sz val="10"/>
      <name val="Arial"/>
      <family val="0"/>
    </font>
    <font>
      <b/>
      <i/>
      <sz val="10"/>
      <name val="MS Sans"/>
      <family val="0"/>
    </font>
    <font>
      <sz val="8"/>
      <name val="Roman"/>
      <family val="0"/>
    </font>
    <font>
      <b/>
      <sz val="10"/>
      <name val="Arial"/>
      <family val="2"/>
    </font>
    <font>
      <b/>
      <i/>
      <sz val="9"/>
      <name val="MS Sans"/>
      <family val="0"/>
    </font>
    <font>
      <sz val="9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sz val="12"/>
      <name val="Arial"/>
      <family val="0"/>
    </font>
    <font>
      <sz val="10.25"/>
      <name val="Arial"/>
      <family val="0"/>
    </font>
    <font>
      <sz val="12"/>
      <name val="Arial"/>
      <family val="0"/>
    </font>
    <font>
      <sz val="11.25"/>
      <name val="Arial"/>
      <family val="0"/>
    </font>
    <font>
      <sz val="8"/>
      <name val="Arial"/>
      <family val="2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color indexed="21"/>
      <name val="Arial"/>
      <family val="2"/>
    </font>
    <font>
      <i/>
      <sz val="10"/>
      <name val="Arial"/>
      <family val="2"/>
    </font>
    <font>
      <sz val="9"/>
      <name val="Times New Roman"/>
      <family val="0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</border>
    <border>
      <left style="thin">
        <color indexed="37"/>
      </left>
      <right>
        <color indexed="63"/>
      </right>
      <top style="thin">
        <color indexed="37"/>
      </top>
      <bottom style="thin">
        <color indexed="37"/>
      </bottom>
    </border>
    <border>
      <left>
        <color indexed="63"/>
      </left>
      <right style="thin">
        <color indexed="37"/>
      </right>
      <top style="thin">
        <color indexed="37"/>
      </top>
      <bottom style="thin">
        <color indexed="37"/>
      </bottom>
    </border>
    <border>
      <left style="thin">
        <color indexed="37"/>
      </left>
      <right style="thin">
        <color indexed="37"/>
      </right>
      <top style="thin">
        <color indexed="37"/>
      </top>
      <bottom>
        <color indexed="63"/>
      </bottom>
    </border>
    <border>
      <left style="thin">
        <color indexed="37"/>
      </left>
      <right style="thin">
        <color indexed="37"/>
      </right>
      <top>
        <color indexed="63"/>
      </top>
      <bottom style="thin">
        <color indexed="37"/>
      </bottom>
    </border>
    <border>
      <left style="medium">
        <color indexed="37"/>
      </left>
      <right style="thin">
        <color indexed="37"/>
      </right>
      <top style="medium">
        <color indexed="37"/>
      </top>
      <bottom style="thin">
        <color indexed="37"/>
      </bottom>
    </border>
    <border>
      <left style="thin">
        <color indexed="37"/>
      </left>
      <right style="thin">
        <color indexed="37"/>
      </right>
      <top style="medium">
        <color indexed="37"/>
      </top>
      <bottom style="thin">
        <color indexed="37"/>
      </bottom>
    </border>
    <border>
      <left style="thin">
        <color indexed="37"/>
      </left>
      <right style="medium">
        <color indexed="37"/>
      </right>
      <top style="medium">
        <color indexed="37"/>
      </top>
      <bottom style="thin">
        <color indexed="37"/>
      </bottom>
    </border>
    <border>
      <left style="medium">
        <color indexed="37"/>
      </left>
      <right style="thin">
        <color indexed="37"/>
      </right>
      <top style="thin">
        <color indexed="37"/>
      </top>
      <bottom style="thin">
        <color indexed="37"/>
      </bottom>
    </border>
    <border>
      <left style="thin">
        <color indexed="37"/>
      </left>
      <right style="medium">
        <color indexed="37"/>
      </right>
      <top style="thin">
        <color indexed="37"/>
      </top>
      <bottom style="thin">
        <color indexed="37"/>
      </bottom>
    </border>
    <border>
      <left style="medium">
        <color indexed="37"/>
      </left>
      <right style="thin">
        <color indexed="37"/>
      </right>
      <top style="thin">
        <color indexed="37"/>
      </top>
      <bottom style="medium">
        <color indexed="37"/>
      </bottom>
    </border>
    <border>
      <left style="thin">
        <color indexed="37"/>
      </left>
      <right style="medium">
        <color indexed="37"/>
      </right>
      <top style="thin">
        <color indexed="37"/>
      </top>
      <bottom style="medium">
        <color indexed="37"/>
      </bottom>
    </border>
    <border>
      <left>
        <color indexed="63"/>
      </left>
      <right>
        <color indexed="63"/>
      </right>
      <top style="thin">
        <color indexed="37"/>
      </top>
      <bottom style="thin">
        <color indexed="37"/>
      </bottom>
    </border>
    <border>
      <left style="thin">
        <color indexed="37"/>
      </left>
      <right style="thin">
        <color indexed="37"/>
      </right>
      <top style="thin">
        <color indexed="37"/>
      </top>
      <bottom style="medium">
        <color indexed="37"/>
      </bottom>
    </border>
    <border>
      <left style="medium">
        <color indexed="37"/>
      </left>
      <right style="thin">
        <color indexed="37"/>
      </right>
      <top>
        <color indexed="63"/>
      </top>
      <bottom style="thin">
        <color indexed="37"/>
      </bottom>
    </border>
    <border>
      <left>
        <color indexed="63"/>
      </left>
      <right style="thin">
        <color indexed="37"/>
      </right>
      <top>
        <color indexed="63"/>
      </top>
      <bottom>
        <color indexed="63"/>
      </bottom>
    </border>
    <border>
      <left style="thin">
        <color indexed="37"/>
      </left>
      <right>
        <color indexed="63"/>
      </right>
      <top>
        <color indexed="63"/>
      </top>
      <bottom style="thin">
        <color indexed="37"/>
      </bottom>
    </border>
    <border>
      <left>
        <color indexed="63"/>
      </left>
      <right>
        <color indexed="63"/>
      </right>
      <top>
        <color indexed="63"/>
      </top>
      <bottom style="thin">
        <color indexed="37"/>
      </bottom>
    </border>
    <border>
      <left>
        <color indexed="63"/>
      </left>
      <right style="thin">
        <color indexed="37"/>
      </right>
      <top>
        <color indexed="63"/>
      </top>
      <bottom style="thin">
        <color indexed="37"/>
      </bottom>
    </border>
    <border>
      <left>
        <color indexed="63"/>
      </left>
      <right style="thin">
        <color indexed="37"/>
      </right>
      <top style="thin">
        <color indexed="37"/>
      </top>
      <bottom>
        <color indexed="63"/>
      </bottom>
    </border>
    <border>
      <left style="thin">
        <color indexed="37"/>
      </left>
      <right>
        <color indexed="63"/>
      </right>
      <top style="thin">
        <color indexed="37"/>
      </top>
      <bottom>
        <color indexed="63"/>
      </bottom>
    </border>
    <border>
      <left style="thin">
        <color indexed="37"/>
      </left>
      <right>
        <color indexed="63"/>
      </right>
      <top style="thin">
        <color indexed="37"/>
      </top>
      <bottom style="medium">
        <color indexed="37"/>
      </bottom>
    </border>
    <border>
      <left>
        <color indexed="63"/>
      </left>
      <right>
        <color indexed="63"/>
      </right>
      <top style="thin">
        <color indexed="37"/>
      </top>
      <bottom style="medium">
        <color indexed="37"/>
      </bottom>
    </border>
    <border>
      <left>
        <color indexed="63"/>
      </left>
      <right style="thin">
        <color indexed="37"/>
      </right>
      <top style="thin">
        <color indexed="37"/>
      </top>
      <bottom style="medium">
        <color indexed="3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72" fontId="0" fillId="0" borderId="1" xfId="0" applyNumberFormat="1" applyBorder="1" applyAlignment="1">
      <alignment/>
    </xf>
    <xf numFmtId="173" fontId="6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/>
    </xf>
    <xf numFmtId="172" fontId="8" fillId="0" borderId="1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3" fillId="0" borderId="7" xfId="0" applyNumberFormat="1" applyFont="1" applyBorder="1" applyAlignment="1">
      <alignment horizontal="center"/>
    </xf>
    <xf numFmtId="172" fontId="3" fillId="0" borderId="8" xfId="0" applyNumberFormat="1" applyFont="1" applyBorder="1" applyAlignment="1">
      <alignment horizontal="center"/>
    </xf>
    <xf numFmtId="172" fontId="4" fillId="0" borderId="9" xfId="0" applyNumberFormat="1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/>
    </xf>
    <xf numFmtId="172" fontId="0" fillId="0" borderId="5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6" fillId="0" borderId="5" xfId="0" applyNumberFormat="1" applyFont="1" applyBorder="1" applyAlignment="1">
      <alignment/>
    </xf>
    <xf numFmtId="172" fontId="6" fillId="0" borderId="6" xfId="0" applyNumberFormat="1" applyFont="1" applyBorder="1" applyAlignment="1">
      <alignment horizontal="right"/>
    </xf>
    <xf numFmtId="173" fontId="6" fillId="0" borderId="7" xfId="0" applyNumberFormat="1" applyFont="1" applyBorder="1" applyAlignment="1">
      <alignment horizontal="right"/>
    </xf>
    <xf numFmtId="173" fontId="6" fillId="0" borderId="8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 horizontal="right"/>
    </xf>
    <xf numFmtId="172" fontId="5" fillId="0" borderId="6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49" fontId="2" fillId="2" borderId="7" xfId="0" applyNumberFormat="1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vertical="center"/>
    </xf>
    <xf numFmtId="49" fontId="2" fillId="4" borderId="7" xfId="0" applyNumberFormat="1" applyFont="1" applyFill="1" applyBorder="1" applyAlignment="1">
      <alignment vertical="center"/>
    </xf>
    <xf numFmtId="49" fontId="2" fillId="5" borderId="7" xfId="0" applyNumberFormat="1" applyFont="1" applyFill="1" applyBorder="1" applyAlignment="1">
      <alignment vertical="center"/>
    </xf>
    <xf numFmtId="49" fontId="2" fillId="6" borderId="7" xfId="0" applyNumberFormat="1" applyFont="1" applyFill="1" applyBorder="1" applyAlignment="1">
      <alignment vertical="center"/>
    </xf>
    <xf numFmtId="49" fontId="2" fillId="7" borderId="7" xfId="0" applyNumberFormat="1" applyFont="1" applyFill="1" applyBorder="1" applyAlignment="1">
      <alignment vertical="center"/>
    </xf>
    <xf numFmtId="172" fontId="9" fillId="6" borderId="1" xfId="0" applyNumberFormat="1" applyFont="1" applyFill="1" applyBorder="1" applyAlignment="1">
      <alignment/>
    </xf>
    <xf numFmtId="172" fontId="9" fillId="2" borderId="1" xfId="0" applyNumberFormat="1" applyFont="1" applyFill="1" applyBorder="1" applyAlignment="1">
      <alignment/>
    </xf>
    <xf numFmtId="172" fontId="9" fillId="5" borderId="1" xfId="0" applyNumberFormat="1" applyFont="1" applyFill="1" applyBorder="1" applyAlignment="1">
      <alignment/>
    </xf>
    <xf numFmtId="172" fontId="9" fillId="3" borderId="1" xfId="0" applyNumberFormat="1" applyFont="1" applyFill="1" applyBorder="1" applyAlignment="1">
      <alignment/>
    </xf>
    <xf numFmtId="172" fontId="9" fillId="4" borderId="1" xfId="0" applyNumberFormat="1" applyFont="1" applyFill="1" applyBorder="1" applyAlignment="1">
      <alignment/>
    </xf>
    <xf numFmtId="172" fontId="9" fillId="7" borderId="1" xfId="0" applyNumberFormat="1" applyFont="1" applyFill="1" applyBorder="1" applyAlignment="1">
      <alignment/>
    </xf>
    <xf numFmtId="172" fontId="9" fillId="6" borderId="14" xfId="0" applyNumberFormat="1" applyFont="1" applyFill="1" applyBorder="1" applyAlignment="1">
      <alignment/>
    </xf>
    <xf numFmtId="172" fontId="9" fillId="2" borderId="14" xfId="0" applyNumberFormat="1" applyFont="1" applyFill="1" applyBorder="1" applyAlignment="1">
      <alignment/>
    </xf>
    <xf numFmtId="172" fontId="9" fillId="5" borderId="14" xfId="0" applyNumberFormat="1" applyFont="1" applyFill="1" applyBorder="1" applyAlignment="1">
      <alignment/>
    </xf>
    <xf numFmtId="172" fontId="9" fillId="3" borderId="14" xfId="0" applyNumberFormat="1" applyFont="1" applyFill="1" applyBorder="1" applyAlignment="1">
      <alignment/>
    </xf>
    <xf numFmtId="172" fontId="9" fillId="4" borderId="14" xfId="0" applyNumberFormat="1" applyFont="1" applyFill="1" applyBorder="1" applyAlignment="1">
      <alignment/>
    </xf>
    <xf numFmtId="172" fontId="9" fillId="7" borderId="14" xfId="0" applyNumberFormat="1" applyFont="1" applyFill="1" applyBorder="1" applyAlignment="1">
      <alignment/>
    </xf>
    <xf numFmtId="172" fontId="9" fillId="5" borderId="1" xfId="0" applyNumberFormat="1" applyFont="1" applyFill="1" applyBorder="1" applyAlignment="1">
      <alignment horizontal="right"/>
    </xf>
    <xf numFmtId="172" fontId="6" fillId="8" borderId="1" xfId="0" applyNumberFormat="1" applyFont="1" applyFill="1" applyBorder="1" applyAlignment="1">
      <alignment/>
    </xf>
    <xf numFmtId="172" fontId="0" fillId="8" borderId="1" xfId="0" applyNumberFormat="1" applyFill="1" applyBorder="1" applyAlignment="1">
      <alignment/>
    </xf>
    <xf numFmtId="175" fontId="14" fillId="8" borderId="1" xfId="0" applyNumberFormat="1" applyFont="1" applyFill="1" applyBorder="1" applyAlignment="1">
      <alignment/>
    </xf>
    <xf numFmtId="172" fontId="0" fillId="0" borderId="15" xfId="0" applyNumberFormat="1" applyBorder="1" applyAlignment="1">
      <alignment/>
    </xf>
    <xf numFmtId="172" fontId="5" fillId="0" borderId="16" xfId="0" applyNumberFormat="1" applyFont="1" applyBorder="1" applyAlignment="1">
      <alignment/>
    </xf>
    <xf numFmtId="172" fontId="9" fillId="6" borderId="16" xfId="0" applyNumberFormat="1" applyFont="1" applyFill="1" applyBorder="1" applyAlignment="1">
      <alignment/>
    </xf>
    <xf numFmtId="172" fontId="9" fillId="2" borderId="16" xfId="0" applyNumberFormat="1" applyFont="1" applyFill="1" applyBorder="1" applyAlignment="1">
      <alignment/>
    </xf>
    <xf numFmtId="172" fontId="9" fillId="5" borderId="16" xfId="0" applyNumberFormat="1" applyFont="1" applyFill="1" applyBorder="1" applyAlignment="1">
      <alignment/>
    </xf>
    <xf numFmtId="172" fontId="9" fillId="3" borderId="16" xfId="0" applyNumberFormat="1" applyFont="1" applyFill="1" applyBorder="1" applyAlignment="1">
      <alignment/>
    </xf>
    <xf numFmtId="172" fontId="9" fillId="4" borderId="16" xfId="0" applyNumberFormat="1" applyFont="1" applyFill="1" applyBorder="1" applyAlignment="1">
      <alignment/>
    </xf>
    <xf numFmtId="172" fontId="9" fillId="7" borderId="16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 vertical="center"/>
    </xf>
    <xf numFmtId="3" fontId="2" fillId="5" borderId="5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3" fontId="2" fillId="7" borderId="5" xfId="0" applyNumberFormat="1" applyFont="1" applyFill="1" applyBorder="1" applyAlignment="1">
      <alignment vertical="center"/>
    </xf>
    <xf numFmtId="172" fontId="6" fillId="6" borderId="1" xfId="0" applyNumberFormat="1" applyFont="1" applyFill="1" applyBorder="1" applyAlignment="1">
      <alignment/>
    </xf>
    <xf numFmtId="172" fontId="15" fillId="0" borderId="10" xfId="0" applyNumberFormat="1" applyFont="1" applyBorder="1" applyAlignment="1">
      <alignment/>
    </xf>
    <xf numFmtId="3" fontId="16" fillId="2" borderId="5" xfId="0" applyNumberFormat="1" applyFont="1" applyFill="1" applyBorder="1" applyAlignment="1">
      <alignment vertical="center"/>
    </xf>
    <xf numFmtId="3" fontId="16" fillId="5" borderId="5" xfId="0" applyNumberFormat="1" applyFont="1" applyFill="1" applyBorder="1" applyAlignment="1">
      <alignment vertical="center"/>
    </xf>
    <xf numFmtId="3" fontId="16" fillId="3" borderId="5" xfId="0" applyNumberFormat="1" applyFont="1" applyFill="1" applyBorder="1" applyAlignment="1">
      <alignment vertical="center"/>
    </xf>
    <xf numFmtId="3" fontId="16" fillId="4" borderId="5" xfId="0" applyNumberFormat="1" applyFont="1" applyFill="1" applyBorder="1" applyAlignment="1">
      <alignment vertical="center"/>
    </xf>
    <xf numFmtId="3" fontId="16" fillId="7" borderId="5" xfId="0" applyNumberFormat="1" applyFont="1" applyFill="1" applyBorder="1" applyAlignment="1">
      <alignment vertical="center"/>
    </xf>
    <xf numFmtId="172" fontId="17" fillId="0" borderId="4" xfId="0" applyNumberFormat="1" applyFont="1" applyBorder="1" applyAlignment="1">
      <alignment horizontal="center"/>
    </xf>
    <xf numFmtId="172" fontId="17" fillId="0" borderId="6" xfId="0" applyNumberFormat="1" applyFont="1" applyBorder="1" applyAlignment="1">
      <alignment horizontal="center"/>
    </xf>
    <xf numFmtId="172" fontId="0" fillId="0" borderId="13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172" fontId="0" fillId="0" borderId="19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172" fontId="0" fillId="0" borderId="20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/>
    </xf>
    <xf numFmtId="172" fontId="15" fillId="0" borderId="13" xfId="0" applyNumberFormat="1" applyFont="1" applyBorder="1" applyAlignment="1">
      <alignment/>
    </xf>
    <xf numFmtId="172" fontId="15" fillId="0" borderId="2" xfId="0" applyNumberFormat="1" applyFont="1" applyBorder="1" applyAlignment="1">
      <alignment/>
    </xf>
    <xf numFmtId="172" fontId="7" fillId="0" borderId="2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172" fontId="1" fillId="0" borderId="18" xfId="0" applyNumberFormat="1" applyFont="1" applyBorder="1" applyAlignment="1">
      <alignment/>
    </xf>
    <xf numFmtId="172" fontId="0" fillId="0" borderId="19" xfId="0" applyNumberFormat="1" applyBorder="1" applyAlignment="1">
      <alignment/>
    </xf>
    <xf numFmtId="172" fontId="0" fillId="6" borderId="1" xfId="0" applyNumberFormat="1" applyFont="1" applyFill="1" applyBorder="1" applyAlignment="1">
      <alignment/>
    </xf>
    <xf numFmtId="3" fontId="0" fillId="2" borderId="5" xfId="0" applyNumberFormat="1" applyFont="1" applyFill="1" applyBorder="1" applyAlignment="1">
      <alignment vertical="center"/>
    </xf>
    <xf numFmtId="3" fontId="0" fillId="5" borderId="5" xfId="0" applyNumberFormat="1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3" fontId="0" fillId="4" borderId="5" xfId="0" applyNumberFormat="1" applyFont="1" applyFill="1" applyBorder="1" applyAlignment="1">
      <alignment vertical="center"/>
    </xf>
    <xf numFmtId="3" fontId="0" fillId="7" borderId="5" xfId="0" applyNumberFormat="1" applyFont="1" applyFill="1" applyBorder="1" applyAlignment="1">
      <alignment vertical="center"/>
    </xf>
    <xf numFmtId="172" fontId="18" fillId="0" borderId="10" xfId="0" applyNumberFormat="1" applyFont="1" applyBorder="1" applyAlignment="1">
      <alignment/>
    </xf>
    <xf numFmtId="172" fontId="0" fillId="0" borderId="5" xfId="0" applyNumberFormat="1" applyFont="1" applyBorder="1" applyAlignment="1">
      <alignment/>
    </xf>
    <xf numFmtId="173" fontId="0" fillId="0" borderId="5" xfId="0" applyNumberFormat="1" applyFont="1" applyBorder="1" applyAlignment="1">
      <alignment/>
    </xf>
    <xf numFmtId="172" fontId="3" fillId="2" borderId="1" xfId="0" applyNumberFormat="1" applyFont="1" applyFill="1" applyBorder="1" applyAlignment="1">
      <alignment/>
    </xf>
    <xf numFmtId="172" fontId="3" fillId="5" borderId="1" xfId="0" applyNumberFormat="1" applyFont="1" applyFill="1" applyBorder="1" applyAlignment="1">
      <alignment horizontal="right"/>
    </xf>
    <xf numFmtId="172" fontId="3" fillId="3" borderId="1" xfId="0" applyNumberFormat="1" applyFont="1" applyFill="1" applyBorder="1" applyAlignment="1">
      <alignment/>
    </xf>
    <xf numFmtId="172" fontId="3" fillId="4" borderId="1" xfId="0" applyNumberFormat="1" applyFont="1" applyFill="1" applyBorder="1" applyAlignment="1">
      <alignment/>
    </xf>
    <xf numFmtId="172" fontId="3" fillId="7" borderId="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Border="1" applyAlignment="1">
      <alignment/>
    </xf>
    <xf numFmtId="172" fontId="0" fillId="0" borderId="6" xfId="0" applyNumberFormat="1" applyFont="1" applyBorder="1" applyAlignment="1">
      <alignment/>
    </xf>
    <xf numFmtId="49" fontId="14" fillId="6" borderId="7" xfId="0" applyNumberFormat="1" applyFont="1" applyFill="1" applyBorder="1" applyAlignment="1">
      <alignment vertical="center"/>
    </xf>
    <xf numFmtId="49" fontId="14" fillId="2" borderId="7" xfId="0" applyNumberFormat="1" applyFont="1" applyFill="1" applyBorder="1" applyAlignment="1">
      <alignment vertical="center"/>
    </xf>
    <xf numFmtId="49" fontId="14" fillId="5" borderId="7" xfId="0" applyNumberFormat="1" applyFont="1" applyFill="1" applyBorder="1" applyAlignment="1">
      <alignment vertical="center"/>
    </xf>
    <xf numFmtId="49" fontId="14" fillId="3" borderId="7" xfId="0" applyNumberFormat="1" applyFont="1" applyFill="1" applyBorder="1" applyAlignment="1">
      <alignment vertical="center"/>
    </xf>
    <xf numFmtId="49" fontId="14" fillId="4" borderId="7" xfId="0" applyNumberFormat="1" applyFont="1" applyFill="1" applyBorder="1" applyAlignment="1">
      <alignment vertical="center"/>
    </xf>
    <xf numFmtId="49" fontId="14" fillId="7" borderId="7" xfId="0" applyNumberFormat="1" applyFont="1" applyFill="1" applyBorder="1" applyAlignment="1">
      <alignment vertical="center"/>
    </xf>
    <xf numFmtId="172" fontId="0" fillId="0" borderId="8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172" fontId="20" fillId="0" borderId="9" xfId="0" applyNumberFormat="1" applyFont="1" applyBorder="1" applyAlignment="1">
      <alignment/>
    </xf>
    <xf numFmtId="172" fontId="3" fillId="6" borderId="1" xfId="0" applyNumberFormat="1" applyFont="1" applyFill="1" applyBorder="1" applyAlignment="1">
      <alignment/>
    </xf>
    <xf numFmtId="172" fontId="20" fillId="0" borderId="10" xfId="0" applyNumberFormat="1" applyFont="1" applyBorder="1" applyAlignment="1">
      <alignment/>
    </xf>
    <xf numFmtId="172" fontId="0" fillId="0" borderId="22" xfId="0" applyNumberFormat="1" applyFont="1" applyBorder="1" applyAlignment="1">
      <alignment horizontal="center"/>
    </xf>
    <xf numFmtId="172" fontId="0" fillId="0" borderId="23" xfId="0" applyNumberFormat="1" applyFont="1" applyBorder="1" applyAlignment="1">
      <alignment horizontal="center"/>
    </xf>
    <xf numFmtId="172" fontId="0" fillId="0" borderId="24" xfId="0" applyNumberFormat="1" applyFont="1" applyBorder="1" applyAlignment="1">
      <alignment horizontal="center"/>
    </xf>
    <xf numFmtId="172" fontId="5" fillId="0" borderId="22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center"/>
    </xf>
    <xf numFmtId="172" fontId="5" fillId="0" borderId="24" xfId="0" applyNumberFormat="1" applyFon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1">
    <dxf>
      <font>
        <b/>
        <i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 val="0"/>
        <i/>
      </font>
      <fill>
        <patternFill>
          <bgColor rgb="FF00FF00"/>
        </patternFill>
      </fill>
      <border/>
    </dxf>
    <dxf>
      <fill>
        <patternFill>
          <bgColor rgb="FFCC99FF"/>
        </patternFill>
      </fill>
      <border/>
    </dxf>
    <dxf>
      <fill>
        <patternFill>
          <bgColor rgb="FF99CC00"/>
        </patternFill>
      </fill>
      <border/>
    </dxf>
    <dxf>
      <font>
        <b/>
        <i/>
        <strike val="0"/>
      </font>
      <fill>
        <patternFill>
          <bgColor rgb="FFFFCC00"/>
        </patternFill>
      </fill>
      <border/>
    </dxf>
    <dxf>
      <font>
        <b/>
        <i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b val="0"/>
        <i/>
      </font>
      <fill>
        <patternFill>
          <bgColor rgb="FFFF99CC"/>
        </patternFill>
      </fill>
      <border/>
    </dxf>
    <dxf>
      <fill>
        <patternFill>
          <bgColor rgb="FF008080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Mesa da Pobra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Hoja1!$A$8:$A$11</c:f>
              <c:strCache/>
            </c:strRef>
          </c:cat>
          <c:val>
            <c:numRef>
              <c:f>Hoja1!$B$8:$B$11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solid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Mesa de Salcedo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"/>
          <c:y val="0.3925"/>
          <c:w val="0.51575"/>
          <c:h val="0.3925"/>
        </c:manualLayout>
      </c:layout>
      <c:pie3DChart>
        <c:varyColors val="1"/>
        <c:ser>
          <c:idx val="0"/>
          <c:order val="0"/>
          <c:spPr>
            <a:solidFill>
              <a:srgbClr val="FF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Hoja1!$A$8:$A$11</c:f>
              <c:strCache/>
            </c:strRef>
          </c:cat>
          <c:val>
            <c:numRef>
              <c:f>Hoja1!$C$8:$C$11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Mesa da Estación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Hoja1!$A$8:$A$11</c:f>
              <c:strCache/>
            </c:strRef>
          </c:cat>
          <c:val>
            <c:numRef>
              <c:f>Hoja1!$D$8:$D$11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Mesa de Fornelas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Hoja1!$A$8:$A$11</c:f>
              <c:strCache/>
            </c:strRef>
          </c:cat>
          <c:val>
            <c:numRef>
              <c:f>Hoja1!$E$8:$E$11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Mesa da Piño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Hoja1!$A$8:$A$11</c:f>
              <c:strCache/>
            </c:strRef>
          </c:cat>
          <c:val>
            <c:numRef>
              <c:f>Hoja1!$F$8:$F$11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Mesa de Ferreirúa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Hoja1!$A$8:$A$11</c:f>
              <c:strCache/>
            </c:strRef>
          </c:cat>
          <c:val>
            <c:numRef>
              <c:f>Hoja1!$G$8:$G$11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Concello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25"/>
          <c:y val="0.2865"/>
          <c:w val="0.6895"/>
          <c:h val="0.45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Hoja1!$A$8:$A$11</c:f>
              <c:strCache/>
            </c:strRef>
          </c:cat>
          <c:val>
            <c:numRef>
              <c:f>Hoja1!$H$8:$H$11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25"/>
          <c:y val="0.383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160"/>
      <c:depthPercent val="100"/>
      <c:rAngAx val="0"/>
      <c:perspective val="25"/>
    </c:view3D>
    <c:plotArea>
      <c:layout>
        <c:manualLayout>
          <c:xMode val="edge"/>
          <c:yMode val="edge"/>
          <c:x val="0"/>
          <c:y val="0"/>
          <c:w val="0.99025"/>
          <c:h val="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Hoja1!$A$8</c:f>
              <c:strCache>
                <c:ptCount val="1"/>
                <c:pt idx="0">
                  <c:v>BNG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Hoja1!$B$2:$G$2</c:f>
              <c:strCache/>
            </c:strRef>
          </c:cat>
          <c:val>
            <c:numRef>
              <c:f>Hoja1!$B$8:$G$8</c:f>
              <c:numCache/>
            </c:numRef>
          </c:val>
          <c:shape val="box"/>
        </c:ser>
        <c:ser>
          <c:idx val="1"/>
          <c:order val="1"/>
          <c:tx>
            <c:strRef>
              <c:f>Hoja1!$A$9</c:f>
              <c:strCache>
                <c:ptCount val="1"/>
                <c:pt idx="0">
                  <c:v>P.S.O.E.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Hoja1!$B$2:$G$2</c:f>
              <c:strCache/>
            </c:strRef>
          </c:cat>
          <c:val>
            <c:numRef>
              <c:f>Hoja1!$B$9:$G$9</c:f>
              <c:numCache/>
            </c:numRef>
          </c:val>
          <c:shape val="box"/>
        </c:ser>
        <c:ser>
          <c:idx val="2"/>
          <c:order val="2"/>
          <c:tx>
            <c:strRef>
              <c:f>Hoja1!$A$10</c:f>
              <c:strCache>
                <c:ptCount val="1"/>
                <c:pt idx="0">
                  <c:v>PP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Hoja1!$B$2:$G$2</c:f>
              <c:strCache/>
            </c:strRef>
          </c:cat>
          <c:val>
            <c:numRef>
              <c:f>Hoja1!$B$10:$G$10</c:f>
              <c:numCache/>
            </c:numRef>
          </c:val>
          <c:shape val="box"/>
        </c:ser>
        <c:ser>
          <c:idx val="3"/>
          <c:order val="3"/>
          <c:tx>
            <c:strRef>
              <c:f>Hoja1!$A$11</c:f>
              <c:strCache>
                <c:ptCount val="1"/>
                <c:pt idx="0">
                  <c:v>TEGA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Hoja1!$B$2:$G$2</c:f>
              <c:strCache/>
            </c:strRef>
          </c:cat>
          <c:val>
            <c:numRef>
              <c:f>Hoja1!$B$11:$G$11</c:f>
              <c:numCache/>
            </c:numRef>
          </c:val>
          <c:shape val="box"/>
        </c:ser>
        <c:shape val="box"/>
        <c:axId val="38208629"/>
        <c:axId val="8333342"/>
        <c:axId val="7891215"/>
      </c:bar3DChart>
      <c:catAx>
        <c:axId val="382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333342"/>
        <c:crosses val="autoZero"/>
        <c:auto val="0"/>
        <c:lblOffset val="100"/>
        <c:noMultiLvlLbl val="0"/>
      </c:catAx>
      <c:valAx>
        <c:axId val="8333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08629"/>
        <c:crossesAt val="1"/>
        <c:crossBetween val="between"/>
        <c:dispUnits/>
      </c:valAx>
      <c:serAx>
        <c:axId val="7891215"/>
        <c:scaling>
          <c:orientation val="minMax"/>
        </c:scaling>
        <c:axPos val="b"/>
        <c:delete val="1"/>
        <c:majorTickMark val="out"/>
        <c:minorTickMark val="none"/>
        <c:tickLblPos val="low"/>
        <c:crossAx val="833334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316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</xdr:rowOff>
    </xdr:from>
    <xdr:to>
      <xdr:col>10</xdr:col>
      <xdr:colOff>257175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0" y="7153275"/>
        <a:ext cx="44672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41</xdr:row>
      <xdr:rowOff>142875</xdr:rowOff>
    </xdr:from>
    <xdr:to>
      <xdr:col>20</xdr:col>
      <xdr:colOff>428625</xdr:colOff>
      <xdr:row>55</xdr:row>
      <xdr:rowOff>0</xdr:rowOff>
    </xdr:to>
    <xdr:graphicFrame>
      <xdr:nvGraphicFramePr>
        <xdr:cNvPr id="2" name="Chart 3"/>
        <xdr:cNvGraphicFramePr/>
      </xdr:nvGraphicFramePr>
      <xdr:xfrm>
        <a:off x="4543425" y="7124700"/>
        <a:ext cx="446722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55</xdr:row>
      <xdr:rowOff>152400</xdr:rowOff>
    </xdr:from>
    <xdr:to>
      <xdr:col>10</xdr:col>
      <xdr:colOff>257175</xdr:colOff>
      <xdr:row>69</xdr:row>
      <xdr:rowOff>9525</xdr:rowOff>
    </xdr:to>
    <xdr:graphicFrame>
      <xdr:nvGraphicFramePr>
        <xdr:cNvPr id="3" name="Chart 4"/>
        <xdr:cNvGraphicFramePr/>
      </xdr:nvGraphicFramePr>
      <xdr:xfrm>
        <a:off x="28575" y="9401175"/>
        <a:ext cx="44386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66675</xdr:colOff>
      <xdr:row>56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4" name="Chart 5"/>
        <xdr:cNvGraphicFramePr/>
      </xdr:nvGraphicFramePr>
      <xdr:xfrm>
        <a:off x="4543425" y="9410700"/>
        <a:ext cx="44862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70</xdr:row>
      <xdr:rowOff>19050</xdr:rowOff>
    </xdr:from>
    <xdr:to>
      <xdr:col>11</xdr:col>
      <xdr:colOff>0</xdr:colOff>
      <xdr:row>82</xdr:row>
      <xdr:rowOff>142875</xdr:rowOff>
    </xdr:to>
    <xdr:graphicFrame>
      <xdr:nvGraphicFramePr>
        <xdr:cNvPr id="5" name="Chart 6"/>
        <xdr:cNvGraphicFramePr/>
      </xdr:nvGraphicFramePr>
      <xdr:xfrm>
        <a:off x="0" y="11696700"/>
        <a:ext cx="4476750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47625</xdr:colOff>
      <xdr:row>70</xdr:row>
      <xdr:rowOff>0</xdr:rowOff>
    </xdr:from>
    <xdr:to>
      <xdr:col>21</xdr:col>
      <xdr:colOff>0</xdr:colOff>
      <xdr:row>82</xdr:row>
      <xdr:rowOff>152400</xdr:rowOff>
    </xdr:to>
    <xdr:graphicFrame>
      <xdr:nvGraphicFramePr>
        <xdr:cNvPr id="6" name="Chart 7"/>
        <xdr:cNvGraphicFramePr/>
      </xdr:nvGraphicFramePr>
      <xdr:xfrm>
        <a:off x="4524375" y="11677650"/>
        <a:ext cx="450532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25</xdr:row>
      <xdr:rowOff>9525</xdr:rowOff>
    </xdr:from>
    <xdr:to>
      <xdr:col>9</xdr:col>
      <xdr:colOff>123825</xdr:colOff>
      <xdr:row>40</xdr:row>
      <xdr:rowOff>123825</xdr:rowOff>
    </xdr:to>
    <xdr:graphicFrame>
      <xdr:nvGraphicFramePr>
        <xdr:cNvPr id="7" name="Chart 8"/>
        <xdr:cNvGraphicFramePr/>
      </xdr:nvGraphicFramePr>
      <xdr:xfrm>
        <a:off x="9525" y="4400550"/>
        <a:ext cx="3857625" cy="2543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257175</xdr:colOff>
      <xdr:row>25</xdr:row>
      <xdr:rowOff>9525</xdr:rowOff>
    </xdr:from>
    <xdr:to>
      <xdr:col>20</xdr:col>
      <xdr:colOff>428625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4000500" y="4400550"/>
        <a:ext cx="5010150" cy="2581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MUNI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4%20europe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05%20autonomic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4%20elecciones%20gener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MUNI99"/>
    </sheetNames>
    <sheetDataSet>
      <sheetData sheetId="0">
        <row r="4">
          <cell r="B4">
            <v>1042</v>
          </cell>
          <cell r="C4">
            <v>394</v>
          </cell>
          <cell r="D4">
            <v>425</v>
          </cell>
          <cell r="E4">
            <v>361</v>
          </cell>
          <cell r="F4">
            <v>398</v>
          </cell>
          <cell r="G4">
            <v>214</v>
          </cell>
          <cell r="H4">
            <v>2834</v>
          </cell>
        </row>
        <row r="6">
          <cell r="B6">
            <v>544</v>
          </cell>
          <cell r="C6">
            <v>307</v>
          </cell>
          <cell r="D6">
            <v>327</v>
          </cell>
          <cell r="E6">
            <v>283</v>
          </cell>
          <cell r="F6">
            <v>314</v>
          </cell>
          <cell r="G6">
            <v>169</v>
          </cell>
          <cell r="H6">
            <v>1944</v>
          </cell>
        </row>
        <row r="37">
          <cell r="B37">
            <v>927</v>
          </cell>
          <cell r="C37">
            <v>419</v>
          </cell>
          <cell r="D37">
            <v>469</v>
          </cell>
          <cell r="E37">
            <v>395</v>
          </cell>
          <cell r="F37">
            <v>465</v>
          </cell>
          <cell r="G37">
            <v>237</v>
          </cell>
          <cell r="H37">
            <v>2912</v>
          </cell>
        </row>
        <row r="38">
          <cell r="B38">
            <v>5</v>
          </cell>
          <cell r="C38">
            <v>5</v>
          </cell>
          <cell r="D38">
            <v>4</v>
          </cell>
          <cell r="E38">
            <v>0</v>
          </cell>
          <cell r="F38">
            <v>2</v>
          </cell>
          <cell r="G38">
            <v>0</v>
          </cell>
          <cell r="H38">
            <v>16</v>
          </cell>
        </row>
        <row r="39">
          <cell r="B39">
            <v>13</v>
          </cell>
          <cell r="C39">
            <v>3</v>
          </cell>
          <cell r="D39">
            <v>2</v>
          </cell>
          <cell r="E39">
            <v>0</v>
          </cell>
          <cell r="F39">
            <v>0</v>
          </cell>
          <cell r="G39">
            <v>3</v>
          </cell>
          <cell r="H39">
            <v>21</v>
          </cell>
        </row>
        <row r="40">
          <cell r="B40">
            <v>531</v>
          </cell>
          <cell r="C40">
            <v>282</v>
          </cell>
          <cell r="D40">
            <v>342</v>
          </cell>
          <cell r="E40">
            <v>281</v>
          </cell>
          <cell r="F40">
            <v>346</v>
          </cell>
          <cell r="G40">
            <v>178</v>
          </cell>
          <cell r="H40">
            <v>1960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9">
          <cell r="B39">
            <v>221</v>
          </cell>
          <cell r="C39">
            <v>147</v>
          </cell>
          <cell r="D39">
            <v>177</v>
          </cell>
          <cell r="E39">
            <v>123</v>
          </cell>
          <cell r="F39">
            <v>133</v>
          </cell>
          <cell r="G39">
            <v>100</v>
          </cell>
          <cell r="H39">
            <v>901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8">
          <cell r="B18">
            <v>404</v>
          </cell>
          <cell r="C18">
            <v>229</v>
          </cell>
          <cell r="D18">
            <v>288</v>
          </cell>
          <cell r="E18">
            <v>191</v>
          </cell>
          <cell r="F18">
            <v>155</v>
          </cell>
          <cell r="G18">
            <v>229</v>
          </cell>
          <cell r="H18">
            <v>1496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B23">
            <v>412</v>
          </cell>
          <cell r="C23">
            <v>247</v>
          </cell>
          <cell r="D23">
            <v>290</v>
          </cell>
          <cell r="E23">
            <v>218</v>
          </cell>
          <cell r="F23">
            <v>251</v>
          </cell>
          <cell r="G23">
            <v>149</v>
          </cell>
          <cell r="H23">
            <v>1567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8"/>
  <sheetViews>
    <sheetView tabSelected="1" workbookViewId="0" topLeftCell="A1">
      <selection activeCell="B12" sqref="B12"/>
    </sheetView>
  </sheetViews>
  <sheetFormatPr defaultColWidth="11.421875" defaultRowHeight="12.75"/>
  <cols>
    <col min="1" max="1" width="7.00390625" style="1" customWidth="1"/>
    <col min="2" max="7" width="6.421875" style="3" customWidth="1"/>
    <col min="8" max="8" width="7.140625" style="1" customWidth="1"/>
    <col min="9" max="9" width="3.421875" style="1" customWidth="1"/>
    <col min="10" max="10" width="7.00390625" style="1" customWidth="1"/>
    <col min="11" max="11" width="4.00390625" style="1" customWidth="1"/>
    <col min="12" max="19" width="6.8515625" style="1" customWidth="1"/>
    <col min="20" max="21" width="6.7109375" style="1" customWidth="1"/>
    <col min="22" max="16384" width="11.421875" style="1" customWidth="1"/>
  </cols>
  <sheetData>
    <row r="1" spans="1:12" ht="13.5" thickBot="1">
      <c r="A1" s="72" t="s">
        <v>17</v>
      </c>
      <c r="B1" s="117" t="s">
        <v>2</v>
      </c>
      <c r="C1" s="118"/>
      <c r="D1" s="118"/>
      <c r="E1" s="118"/>
      <c r="F1" s="118"/>
      <c r="G1" s="118"/>
      <c r="H1" s="119"/>
      <c r="I1" s="80"/>
      <c r="L1" s="1" t="s">
        <v>0</v>
      </c>
    </row>
    <row r="2" spans="1:21" ht="13.5" thickBot="1">
      <c r="A2" s="73">
        <v>644</v>
      </c>
      <c r="B2" s="34" t="s">
        <v>18</v>
      </c>
      <c r="C2" s="30" t="s">
        <v>19</v>
      </c>
      <c r="D2" s="33" t="s">
        <v>20</v>
      </c>
      <c r="E2" s="31" t="s">
        <v>21</v>
      </c>
      <c r="F2" s="32" t="s">
        <v>22</v>
      </c>
      <c r="G2" s="35" t="s">
        <v>23</v>
      </c>
      <c r="H2" s="18" t="s">
        <v>24</v>
      </c>
      <c r="I2" s="81"/>
      <c r="J2" s="81"/>
      <c r="K2" s="17"/>
      <c r="L2" s="123" t="s">
        <v>4</v>
      </c>
      <c r="M2" s="124"/>
      <c r="N2" s="124"/>
      <c r="O2" s="124"/>
      <c r="P2" s="124"/>
      <c r="Q2" s="124"/>
      <c r="R2" s="124"/>
      <c r="S2" s="124"/>
      <c r="T2" s="124"/>
      <c r="U2" s="125"/>
    </row>
    <row r="3" spans="1:22" ht="13.5" thickBot="1">
      <c r="A3" s="52" t="s">
        <v>9</v>
      </c>
      <c r="B3" s="65">
        <v>1212</v>
      </c>
      <c r="C3" s="60">
        <v>323</v>
      </c>
      <c r="D3" s="61">
        <v>372</v>
      </c>
      <c r="E3" s="62">
        <v>243</v>
      </c>
      <c r="F3" s="63">
        <v>218</v>
      </c>
      <c r="G3" s="64">
        <v>328</v>
      </c>
      <c r="H3" s="66">
        <f aca="true" t="shared" si="0" ref="H3:H12">SUM(B3:G3)</f>
        <v>2696</v>
      </c>
      <c r="I3" s="82"/>
      <c r="J3" s="22"/>
      <c r="K3" s="86"/>
      <c r="L3" s="24">
        <f>+H8</f>
        <v>430</v>
      </c>
      <c r="M3" s="25">
        <f>+L3/2</f>
        <v>215</v>
      </c>
      <c r="N3" s="25">
        <f>+L3/3</f>
        <v>143.33333333333334</v>
      </c>
      <c r="O3" s="25">
        <f>+L3/4</f>
        <v>107.5</v>
      </c>
      <c r="P3" s="25">
        <f>+L3/5</f>
        <v>86</v>
      </c>
      <c r="Q3" s="25">
        <f>+L3/6</f>
        <v>71.66666666666667</v>
      </c>
      <c r="R3" s="25">
        <f>+L3/7</f>
        <v>61.42857142857143</v>
      </c>
      <c r="S3" s="25">
        <f>+L3/8</f>
        <v>53.75</v>
      </c>
      <c r="T3" s="25">
        <f>+L3/9</f>
        <v>47.77777777777778</v>
      </c>
      <c r="U3" s="26">
        <f>+L3/10</f>
        <v>43</v>
      </c>
      <c r="V3" s="6"/>
    </row>
    <row r="4" spans="1:22" ht="13.5" thickBot="1">
      <c r="A4" s="52" t="s">
        <v>10</v>
      </c>
      <c r="B4" s="65">
        <f aca="true" t="shared" si="1" ref="B4:G4">+B3-B5-B6-B7</f>
        <v>740</v>
      </c>
      <c r="C4" s="67">
        <f t="shared" si="1"/>
        <v>69</v>
      </c>
      <c r="D4" s="68">
        <f t="shared" si="1"/>
        <v>65</v>
      </c>
      <c r="E4" s="69">
        <f t="shared" si="1"/>
        <v>42</v>
      </c>
      <c r="F4" s="70">
        <f t="shared" si="1"/>
        <v>37</v>
      </c>
      <c r="G4" s="71">
        <f t="shared" si="1"/>
        <v>64</v>
      </c>
      <c r="H4" s="66">
        <f t="shared" si="0"/>
        <v>1017</v>
      </c>
      <c r="I4" s="82"/>
      <c r="J4" s="22"/>
      <c r="K4" s="86"/>
      <c r="L4" s="24">
        <f>+H9</f>
        <v>400</v>
      </c>
      <c r="M4" s="2">
        <f>+L4/2</f>
        <v>200</v>
      </c>
      <c r="N4" s="2">
        <f>+L4/3</f>
        <v>133.33333333333334</v>
      </c>
      <c r="O4" s="2">
        <f>+L4/4</f>
        <v>100</v>
      </c>
      <c r="P4" s="2">
        <f>+L4/5</f>
        <v>80</v>
      </c>
      <c r="Q4" s="2">
        <f>+L4/6</f>
        <v>66.66666666666667</v>
      </c>
      <c r="R4" s="2">
        <f>+L4/7</f>
        <v>57.142857142857146</v>
      </c>
      <c r="S4" s="2">
        <f>+L4/8</f>
        <v>50</v>
      </c>
      <c r="T4" s="2">
        <f>+L4/9</f>
        <v>44.44444444444444</v>
      </c>
      <c r="U4" s="27">
        <f>+L4/10</f>
        <v>40</v>
      </c>
      <c r="V4" s="6"/>
    </row>
    <row r="5" spans="1:22" ht="13.5" thickBot="1">
      <c r="A5" s="52" t="s">
        <v>11</v>
      </c>
      <c r="B5" s="65"/>
      <c r="C5" s="67">
        <v>0</v>
      </c>
      <c r="D5" s="68">
        <v>4</v>
      </c>
      <c r="E5" s="69">
        <v>2</v>
      </c>
      <c r="F5" s="70">
        <v>1</v>
      </c>
      <c r="G5" s="71">
        <v>1</v>
      </c>
      <c r="H5" s="66">
        <f t="shared" si="0"/>
        <v>8</v>
      </c>
      <c r="I5" s="82"/>
      <c r="J5" s="22"/>
      <c r="K5" s="86"/>
      <c r="L5" s="24">
        <f>+H10</f>
        <v>777</v>
      </c>
      <c r="M5" s="2">
        <f>+L5/2</f>
        <v>388.5</v>
      </c>
      <c r="N5" s="2">
        <f>+L5/3</f>
        <v>259</v>
      </c>
      <c r="O5" s="2">
        <f>+L5/4</f>
        <v>194.25</v>
      </c>
      <c r="P5" s="2">
        <f>+L5/5</f>
        <v>155.4</v>
      </c>
      <c r="Q5" s="2">
        <f>+L5/6</f>
        <v>129.5</v>
      </c>
      <c r="R5" s="2">
        <f>+L5/7</f>
        <v>111</v>
      </c>
      <c r="S5" s="2">
        <f>+L5/8</f>
        <v>97.125</v>
      </c>
      <c r="T5" s="2">
        <f>+L5/9</f>
        <v>86.33333333333333</v>
      </c>
      <c r="U5" s="27">
        <f>+L5/10</f>
        <v>77.7</v>
      </c>
      <c r="V5" s="6"/>
    </row>
    <row r="6" spans="1:21" ht="12.75">
      <c r="A6" s="52" t="s">
        <v>12</v>
      </c>
      <c r="B6" s="65"/>
      <c r="C6" s="67">
        <v>1</v>
      </c>
      <c r="D6" s="68">
        <v>2</v>
      </c>
      <c r="E6" s="69">
        <v>1</v>
      </c>
      <c r="F6" s="70">
        <v>0</v>
      </c>
      <c r="G6" s="71">
        <v>1</v>
      </c>
      <c r="H6" s="66">
        <f t="shared" si="0"/>
        <v>5</v>
      </c>
      <c r="I6" s="82"/>
      <c r="J6" s="6"/>
      <c r="K6" s="87"/>
      <c r="L6" s="24">
        <f>+H11</f>
        <v>59</v>
      </c>
      <c r="M6" s="2">
        <f>+L6/2</f>
        <v>29.5</v>
      </c>
      <c r="N6" s="2">
        <f>+L6/3</f>
        <v>19.666666666666668</v>
      </c>
      <c r="O6" s="2">
        <f>+L6/4</f>
        <v>14.75</v>
      </c>
      <c r="P6" s="2">
        <f>+L6/5</f>
        <v>11.8</v>
      </c>
      <c r="Q6" s="2">
        <f>+L6/6</f>
        <v>9.833333333333334</v>
      </c>
      <c r="R6" s="2">
        <f>+L6/7</f>
        <v>8.428571428571429</v>
      </c>
      <c r="S6" s="2">
        <f>+L6/8</f>
        <v>7.375</v>
      </c>
      <c r="T6" s="2">
        <f>+L6/9</f>
        <v>6.555555555555555</v>
      </c>
      <c r="U6" s="27">
        <f>+L6/10</f>
        <v>5.9</v>
      </c>
    </row>
    <row r="7" spans="1:21" ht="12.75">
      <c r="A7" s="52" t="s">
        <v>13</v>
      </c>
      <c r="B7" s="65">
        <f aca="true" t="shared" si="2" ref="B7:G7">+B12</f>
        <v>472</v>
      </c>
      <c r="C7" s="67">
        <f t="shared" si="2"/>
        <v>253</v>
      </c>
      <c r="D7" s="68">
        <f t="shared" si="2"/>
        <v>301</v>
      </c>
      <c r="E7" s="69">
        <f t="shared" si="2"/>
        <v>198</v>
      </c>
      <c r="F7" s="70">
        <f t="shared" si="2"/>
        <v>180</v>
      </c>
      <c r="G7" s="71">
        <f t="shared" si="2"/>
        <v>262</v>
      </c>
      <c r="H7" s="66">
        <f t="shared" si="0"/>
        <v>1666</v>
      </c>
      <c r="I7" s="83"/>
      <c r="K7" s="8"/>
      <c r="L7" s="23"/>
      <c r="Q7" s="23"/>
      <c r="R7" s="23"/>
      <c r="S7" s="23"/>
      <c r="T7" s="23"/>
      <c r="U7" s="23"/>
    </row>
    <row r="8" spans="1:16" ht="13.5">
      <c r="A8" s="13" t="s">
        <v>14</v>
      </c>
      <c r="B8" s="36">
        <v>140</v>
      </c>
      <c r="C8" s="37">
        <v>48</v>
      </c>
      <c r="D8" s="48">
        <v>52</v>
      </c>
      <c r="E8" s="39">
        <v>40</v>
      </c>
      <c r="F8" s="40">
        <v>34</v>
      </c>
      <c r="G8" s="41">
        <v>116</v>
      </c>
      <c r="H8" s="19">
        <f t="shared" si="0"/>
        <v>430</v>
      </c>
      <c r="I8" s="84"/>
      <c r="M8" s="49" t="s">
        <v>7</v>
      </c>
      <c r="N8" s="49"/>
      <c r="O8" s="50"/>
      <c r="P8" s="50"/>
    </row>
    <row r="9" spans="1:16" ht="13.5">
      <c r="A9" s="13" t="s">
        <v>1</v>
      </c>
      <c r="B9" s="36">
        <v>118</v>
      </c>
      <c r="C9" s="37">
        <v>60</v>
      </c>
      <c r="D9" s="48">
        <v>70</v>
      </c>
      <c r="E9" s="39">
        <v>74</v>
      </c>
      <c r="F9" s="40">
        <v>44</v>
      </c>
      <c r="G9" s="41">
        <v>34</v>
      </c>
      <c r="H9" s="19">
        <f t="shared" si="0"/>
        <v>400</v>
      </c>
      <c r="I9" s="84"/>
      <c r="M9" s="50" t="s">
        <v>8</v>
      </c>
      <c r="N9" s="50"/>
      <c r="O9" s="50"/>
      <c r="P9" s="51">
        <f>LARGE(L3:U6,11)</f>
        <v>133.33333333333334</v>
      </c>
    </row>
    <row r="10" spans="1:9" ht="13.5">
      <c r="A10" s="13" t="s">
        <v>15</v>
      </c>
      <c r="B10" s="36">
        <v>190</v>
      </c>
      <c r="C10" s="37">
        <v>134</v>
      </c>
      <c r="D10" s="48">
        <v>171</v>
      </c>
      <c r="E10" s="39">
        <v>81</v>
      </c>
      <c r="F10" s="40">
        <v>102</v>
      </c>
      <c r="G10" s="41">
        <v>99</v>
      </c>
      <c r="H10" s="19">
        <f t="shared" si="0"/>
        <v>777</v>
      </c>
      <c r="I10" s="84"/>
    </row>
    <row r="11" spans="1:9" ht="13.5">
      <c r="A11" s="13" t="s">
        <v>16</v>
      </c>
      <c r="B11" s="36">
        <v>24</v>
      </c>
      <c r="C11" s="37">
        <v>11</v>
      </c>
      <c r="D11" s="38">
        <v>8</v>
      </c>
      <c r="E11" s="39">
        <v>3</v>
      </c>
      <c r="F11" s="40">
        <v>0</v>
      </c>
      <c r="G11" s="41">
        <v>13</v>
      </c>
      <c r="H11" s="19">
        <f t="shared" si="0"/>
        <v>59</v>
      </c>
      <c r="I11" s="84"/>
    </row>
    <row r="12" spans="1:20" ht="13.5" thickBot="1">
      <c r="A12" s="20"/>
      <c r="B12" s="42">
        <f aca="true" t="shared" si="3" ref="B12:G12">SUM(B8:B11)</f>
        <v>472</v>
      </c>
      <c r="C12" s="43">
        <f t="shared" si="3"/>
        <v>253</v>
      </c>
      <c r="D12" s="44">
        <f t="shared" si="3"/>
        <v>301</v>
      </c>
      <c r="E12" s="45">
        <f t="shared" si="3"/>
        <v>198</v>
      </c>
      <c r="F12" s="46">
        <f t="shared" si="3"/>
        <v>180</v>
      </c>
      <c r="G12" s="47">
        <f t="shared" si="3"/>
        <v>262</v>
      </c>
      <c r="H12" s="21">
        <f t="shared" si="0"/>
        <v>1666</v>
      </c>
      <c r="I12" s="85"/>
      <c r="K12" s="123" t="s">
        <v>5</v>
      </c>
      <c r="L12" s="124"/>
      <c r="M12" s="124"/>
      <c r="N12" s="124"/>
      <c r="O12" s="124"/>
      <c r="P12" s="124"/>
      <c r="Q12" s="124"/>
      <c r="R12" s="124"/>
      <c r="S12" s="124"/>
      <c r="T12" s="125"/>
    </row>
    <row r="13" spans="1:21" ht="12.75">
      <c r="A13" s="53"/>
      <c r="B13" s="54"/>
      <c r="C13" s="55"/>
      <c r="D13" s="56"/>
      <c r="E13" s="57"/>
      <c r="F13" s="58"/>
      <c r="G13" s="59"/>
      <c r="H13" s="3"/>
      <c r="I13" s="78"/>
      <c r="J13" s="9"/>
      <c r="K13" s="10"/>
      <c r="L13" s="11">
        <v>1</v>
      </c>
      <c r="M13" s="11">
        <v>2</v>
      </c>
      <c r="N13" s="11">
        <v>3</v>
      </c>
      <c r="O13" s="11">
        <v>4</v>
      </c>
      <c r="P13" s="11">
        <v>5</v>
      </c>
      <c r="Q13" s="11">
        <v>6</v>
      </c>
      <c r="R13" s="11">
        <v>7</v>
      </c>
      <c r="S13" s="11">
        <v>8</v>
      </c>
      <c r="T13" s="11">
        <v>9</v>
      </c>
      <c r="U13" s="12">
        <v>10</v>
      </c>
    </row>
    <row r="14" spans="1:21" ht="15">
      <c r="A14" s="53"/>
      <c r="B14" s="53"/>
      <c r="C14" s="53"/>
      <c r="D14" s="53"/>
      <c r="E14" s="53"/>
      <c r="F14" s="53"/>
      <c r="G14" s="53"/>
      <c r="H14" s="3"/>
      <c r="I14" s="79"/>
      <c r="J14" s="13" t="str">
        <f>+A17</f>
        <v>BNG</v>
      </c>
      <c r="K14" s="4">
        <f>COUNTIF(L21:U21,"&lt;12")</f>
        <v>3</v>
      </c>
      <c r="L14" s="14" t="str">
        <f aca="true" t="shared" si="4" ref="L14:T14">IF(L21&lt;12,"X",".")</f>
        <v>X</v>
      </c>
      <c r="M14" s="14" t="str">
        <f t="shared" si="4"/>
        <v>X</v>
      </c>
      <c r="N14" s="14" t="str">
        <f t="shared" si="4"/>
        <v>X</v>
      </c>
      <c r="O14" s="14" t="str">
        <f t="shared" si="4"/>
        <v>.</v>
      </c>
      <c r="P14" s="14" t="str">
        <f t="shared" si="4"/>
        <v>.</v>
      </c>
      <c r="Q14" s="14" t="str">
        <f t="shared" si="4"/>
        <v>.</v>
      </c>
      <c r="R14" s="14" t="str">
        <f t="shared" si="4"/>
        <v>.</v>
      </c>
      <c r="S14" s="14" t="str">
        <f t="shared" si="4"/>
        <v>.</v>
      </c>
      <c r="T14" s="14" t="str">
        <f t="shared" si="4"/>
        <v>.</v>
      </c>
      <c r="U14" s="14" t="str">
        <f>IF(U21&lt;12,"X",".")</f>
        <v>.</v>
      </c>
    </row>
    <row r="15" spans="1:21" ht="15.75" thickBot="1">
      <c r="A15" s="120" t="s">
        <v>6</v>
      </c>
      <c r="B15" s="121"/>
      <c r="C15" s="121"/>
      <c r="D15" s="121"/>
      <c r="E15" s="121"/>
      <c r="F15" s="121"/>
      <c r="G15" s="122"/>
      <c r="H15" s="3"/>
      <c r="I15" s="79"/>
      <c r="J15" s="13" t="str">
        <f>+A18</f>
        <v>P.S.O.E.</v>
      </c>
      <c r="K15" s="4">
        <f>COUNTIF(L22:U22,"&lt;12")</f>
        <v>3</v>
      </c>
      <c r="L15" s="14" t="str">
        <f aca="true" t="shared" si="5" ref="L15:U16">IF(L22&lt;12,"X",".")</f>
        <v>X</v>
      </c>
      <c r="M15" s="14" t="str">
        <f t="shared" si="5"/>
        <v>X</v>
      </c>
      <c r="N15" s="14" t="str">
        <f t="shared" si="5"/>
        <v>X</v>
      </c>
      <c r="O15" s="14" t="str">
        <f t="shared" si="5"/>
        <v>.</v>
      </c>
      <c r="P15" s="14" t="str">
        <f t="shared" si="5"/>
        <v>.</v>
      </c>
      <c r="Q15" s="14" t="str">
        <f t="shared" si="5"/>
        <v>.</v>
      </c>
      <c r="R15" s="14" t="str">
        <f t="shared" si="5"/>
        <v>.</v>
      </c>
      <c r="S15" s="14" t="str">
        <f t="shared" si="5"/>
        <v>.</v>
      </c>
      <c r="T15" s="14" t="str">
        <f t="shared" si="5"/>
        <v>.</v>
      </c>
      <c r="U15" s="14" t="str">
        <f t="shared" si="5"/>
        <v>.</v>
      </c>
    </row>
    <row r="16" spans="1:22" ht="15">
      <c r="A16" s="28"/>
      <c r="B16" s="34" t="s">
        <v>18</v>
      </c>
      <c r="C16" s="30" t="s">
        <v>19</v>
      </c>
      <c r="D16" s="33" t="s">
        <v>20</v>
      </c>
      <c r="E16" s="31" t="s">
        <v>21</v>
      </c>
      <c r="F16" s="32" t="s">
        <v>22</v>
      </c>
      <c r="G16" s="35" t="s">
        <v>23</v>
      </c>
      <c r="H16" s="3"/>
      <c r="I16" s="79"/>
      <c r="J16" s="13" t="s">
        <v>15</v>
      </c>
      <c r="K16" s="4">
        <f>COUNTIF(L23:U23,"&lt;12")</f>
        <v>5</v>
      </c>
      <c r="L16" s="14" t="str">
        <f t="shared" si="5"/>
        <v>X</v>
      </c>
      <c r="M16" s="14" t="str">
        <f t="shared" si="5"/>
        <v>X</v>
      </c>
      <c r="N16" s="14" t="str">
        <f t="shared" si="5"/>
        <v>X</v>
      </c>
      <c r="O16" s="14" t="str">
        <f t="shared" si="5"/>
        <v>X</v>
      </c>
      <c r="P16" s="14" t="str">
        <f t="shared" si="5"/>
        <v>X</v>
      </c>
      <c r="Q16" s="14" t="str">
        <f t="shared" si="5"/>
        <v>.</v>
      </c>
      <c r="R16" s="14" t="str">
        <f t="shared" si="5"/>
        <v>.</v>
      </c>
      <c r="S16" s="14" t="str">
        <f t="shared" si="5"/>
        <v>.</v>
      </c>
      <c r="T16" s="14" t="str">
        <f t="shared" si="5"/>
        <v>.</v>
      </c>
      <c r="U16" s="14" t="str">
        <f t="shared" si="5"/>
        <v>.</v>
      </c>
      <c r="V16" s="6"/>
    </row>
    <row r="17" spans="1:22" ht="15">
      <c r="A17" s="13" t="s">
        <v>14</v>
      </c>
      <c r="B17" s="3">
        <f aca="true" t="shared" si="6" ref="B17:G17">RANK(B8,B8:B11,0)</f>
        <v>2</v>
      </c>
      <c r="C17" s="3">
        <f t="shared" si="6"/>
        <v>3</v>
      </c>
      <c r="D17" s="3">
        <f t="shared" si="6"/>
        <v>3</v>
      </c>
      <c r="E17" s="3">
        <f t="shared" si="6"/>
        <v>3</v>
      </c>
      <c r="F17" s="3">
        <f t="shared" si="6"/>
        <v>3</v>
      </c>
      <c r="G17" s="29">
        <f t="shared" si="6"/>
        <v>1</v>
      </c>
      <c r="H17" s="74"/>
      <c r="I17" s="74"/>
      <c r="J17" s="13" t="str">
        <f>+A20</f>
        <v>TEGA</v>
      </c>
      <c r="K17" s="4">
        <f>COUNTIF(L24:U24,"&lt;12")</f>
        <v>0</v>
      </c>
      <c r="L17" s="14" t="str">
        <f aca="true" t="shared" si="7" ref="L17:U17">IF(L24&lt;12,"X",".")</f>
        <v>.</v>
      </c>
      <c r="M17" s="14" t="str">
        <f t="shared" si="7"/>
        <v>.</v>
      </c>
      <c r="N17" s="14" t="str">
        <f t="shared" si="7"/>
        <v>.</v>
      </c>
      <c r="O17" s="14" t="str">
        <f t="shared" si="7"/>
        <v>.</v>
      </c>
      <c r="P17" s="14" t="str">
        <f t="shared" si="7"/>
        <v>.</v>
      </c>
      <c r="Q17" s="14" t="str">
        <f t="shared" si="7"/>
        <v>.</v>
      </c>
      <c r="R17" s="14" t="str">
        <f t="shared" si="7"/>
        <v>.</v>
      </c>
      <c r="S17" s="14" t="str">
        <f t="shared" si="7"/>
        <v>.</v>
      </c>
      <c r="T17" s="14" t="str">
        <f t="shared" si="7"/>
        <v>.</v>
      </c>
      <c r="U17" s="14" t="str">
        <f t="shared" si="7"/>
        <v>.</v>
      </c>
      <c r="V17" s="6"/>
    </row>
    <row r="18" spans="1:22" ht="12.75">
      <c r="A18" s="13" t="s">
        <v>1</v>
      </c>
      <c r="B18" s="3">
        <f aca="true" t="shared" si="8" ref="B18:G18">RANK(B9,B8:B11,0)</f>
        <v>3</v>
      </c>
      <c r="C18" s="3">
        <f t="shared" si="8"/>
        <v>2</v>
      </c>
      <c r="D18" s="3">
        <f t="shared" si="8"/>
        <v>2</v>
      </c>
      <c r="E18" s="3">
        <f t="shared" si="8"/>
        <v>2</v>
      </c>
      <c r="F18" s="3">
        <f t="shared" si="8"/>
        <v>2</v>
      </c>
      <c r="G18" s="29">
        <f t="shared" si="8"/>
        <v>3</v>
      </c>
      <c r="H18" s="75"/>
      <c r="I18" s="75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6"/>
    </row>
    <row r="19" spans="1:22" ht="13.5" thickBot="1">
      <c r="A19" s="13" t="s">
        <v>15</v>
      </c>
      <c r="B19" s="3">
        <f aca="true" t="shared" si="9" ref="B19:G19">RANK(B10,B8:B11,0)</f>
        <v>1</v>
      </c>
      <c r="C19" s="3">
        <f t="shared" si="9"/>
        <v>1</v>
      </c>
      <c r="D19" s="3">
        <f t="shared" si="9"/>
        <v>1</v>
      </c>
      <c r="E19" s="3">
        <f t="shared" si="9"/>
        <v>1</v>
      </c>
      <c r="F19" s="3">
        <f t="shared" si="9"/>
        <v>1</v>
      </c>
      <c r="G19" s="3">
        <f t="shared" si="9"/>
        <v>2</v>
      </c>
      <c r="H19" s="76"/>
      <c r="I19" s="7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6"/>
    </row>
    <row r="20" spans="1:22" ht="12.75">
      <c r="A20" s="13" t="s">
        <v>16</v>
      </c>
      <c r="B20" s="3">
        <f aca="true" t="shared" si="10" ref="B20:G20">RANK(B11,B8:B11,0)</f>
        <v>4</v>
      </c>
      <c r="C20" s="3">
        <f t="shared" si="10"/>
        <v>4</v>
      </c>
      <c r="D20" s="3">
        <f t="shared" si="10"/>
        <v>4</v>
      </c>
      <c r="E20" s="3">
        <f t="shared" si="10"/>
        <v>4</v>
      </c>
      <c r="F20" s="3">
        <f t="shared" si="10"/>
        <v>4</v>
      </c>
      <c r="G20" s="29">
        <f t="shared" si="10"/>
        <v>4</v>
      </c>
      <c r="H20" s="77"/>
      <c r="I20" s="77"/>
      <c r="J20" s="9"/>
      <c r="K20" s="10"/>
      <c r="L20" s="11">
        <v>1</v>
      </c>
      <c r="M20" s="11">
        <v>2</v>
      </c>
      <c r="N20" s="11">
        <v>3</v>
      </c>
      <c r="O20" s="11">
        <v>4</v>
      </c>
      <c r="P20" s="11">
        <v>5</v>
      </c>
      <c r="Q20" s="11">
        <v>6</v>
      </c>
      <c r="R20" s="11">
        <v>7</v>
      </c>
      <c r="S20" s="11">
        <v>8</v>
      </c>
      <c r="T20" s="11">
        <v>9</v>
      </c>
      <c r="U20" s="12">
        <v>10</v>
      </c>
      <c r="V20" s="6"/>
    </row>
    <row r="21" spans="1:21" ht="15">
      <c r="A21" s="8"/>
      <c r="B21" s="16"/>
      <c r="C21" s="16"/>
      <c r="D21" s="16"/>
      <c r="E21" s="16"/>
      <c r="F21" s="16"/>
      <c r="G21" s="16"/>
      <c r="H21" s="78"/>
      <c r="I21" s="78"/>
      <c r="J21" s="13" t="str">
        <f>+J14</f>
        <v>BNG</v>
      </c>
      <c r="K21" s="4">
        <f>+K14</f>
        <v>3</v>
      </c>
      <c r="L21" s="1">
        <f aca="true" t="shared" si="11" ref="L21:S21">RANK(L3,$L3:$U6,0)</f>
        <v>2</v>
      </c>
      <c r="M21" s="1">
        <f t="shared" si="11"/>
        <v>6</v>
      </c>
      <c r="N21" s="1">
        <f t="shared" si="11"/>
        <v>10</v>
      </c>
      <c r="O21" s="1">
        <f t="shared" si="11"/>
        <v>14</v>
      </c>
      <c r="P21" s="1">
        <f t="shared" si="11"/>
        <v>18</v>
      </c>
      <c r="Q21" s="1">
        <f t="shared" si="11"/>
        <v>21</v>
      </c>
      <c r="R21" s="1">
        <f t="shared" si="11"/>
        <v>23</v>
      </c>
      <c r="S21" s="1">
        <f t="shared" si="11"/>
        <v>26</v>
      </c>
      <c r="T21" s="1">
        <f>RANK(T3,$L3:$U6,0)</f>
        <v>28</v>
      </c>
      <c r="U21" s="15">
        <f>RANK(U3,$L3:$U6,0)</f>
        <v>30</v>
      </c>
    </row>
    <row r="22" spans="8:21" ht="15">
      <c r="H22" s="79"/>
      <c r="I22" s="79"/>
      <c r="J22" s="13" t="str">
        <f>+J15</f>
        <v>P.S.O.E.</v>
      </c>
      <c r="K22" s="4">
        <f>+K15</f>
        <v>3</v>
      </c>
      <c r="L22" s="1">
        <f aca="true" t="shared" si="12" ref="L22:S22">RANK(L4,$L3:$U6,0)</f>
        <v>3</v>
      </c>
      <c r="M22" s="1">
        <f t="shared" si="12"/>
        <v>7</v>
      </c>
      <c r="N22" s="1">
        <f t="shared" si="12"/>
        <v>11</v>
      </c>
      <c r="O22" s="1">
        <f t="shared" si="12"/>
        <v>15</v>
      </c>
      <c r="P22" s="1">
        <f t="shared" si="12"/>
        <v>19</v>
      </c>
      <c r="Q22" s="1">
        <f t="shared" si="12"/>
        <v>22</v>
      </c>
      <c r="R22" s="1">
        <f t="shared" si="12"/>
        <v>25</v>
      </c>
      <c r="S22" s="1">
        <f t="shared" si="12"/>
        <v>27</v>
      </c>
      <c r="T22" s="1">
        <f>RANK(T4,$L3:$U6,0)</f>
        <v>29</v>
      </c>
      <c r="U22" s="15">
        <f>RANK(U4,$L3:$U6,0)</f>
        <v>31</v>
      </c>
    </row>
    <row r="23" spans="7:22" ht="15">
      <c r="G23" s="5"/>
      <c r="H23" s="74"/>
      <c r="I23" s="74"/>
      <c r="J23" s="13" t="s">
        <v>15</v>
      </c>
      <c r="K23" s="4">
        <f>+K16</f>
        <v>5</v>
      </c>
      <c r="L23" s="1">
        <f>RANK(L5,$L3:$U6,0)</f>
        <v>1</v>
      </c>
      <c r="M23" s="1">
        <f aca="true" t="shared" si="13" ref="M23:S23">RANK(M5,$L3:$U6,0)</f>
        <v>4</v>
      </c>
      <c r="N23" s="1">
        <f t="shared" si="13"/>
        <v>5</v>
      </c>
      <c r="O23" s="1">
        <f t="shared" si="13"/>
        <v>8</v>
      </c>
      <c r="P23" s="1">
        <f t="shared" si="13"/>
        <v>9</v>
      </c>
      <c r="Q23" s="1">
        <f t="shared" si="13"/>
        <v>12</v>
      </c>
      <c r="R23" s="1">
        <f t="shared" si="13"/>
        <v>13</v>
      </c>
      <c r="S23" s="1">
        <f t="shared" si="13"/>
        <v>16</v>
      </c>
      <c r="T23" s="1">
        <f>RANK(T5,$L3:$U6,0)</f>
        <v>17</v>
      </c>
      <c r="U23" s="1">
        <f>RANK(U5,$L3:$U6,0)</f>
        <v>20</v>
      </c>
      <c r="V23" s="6"/>
    </row>
    <row r="24" spans="7:22" ht="15">
      <c r="G24" s="5"/>
      <c r="H24" s="74"/>
      <c r="I24" s="74"/>
      <c r="J24" s="13" t="str">
        <f>+J17</f>
        <v>TEGA</v>
      </c>
      <c r="K24" s="4">
        <f>+K17</f>
        <v>0</v>
      </c>
      <c r="L24" s="1">
        <f aca="true" t="shared" si="14" ref="L24:S24">RANK(L6,$L3:$U6,0)</f>
        <v>24</v>
      </c>
      <c r="M24" s="1">
        <f t="shared" si="14"/>
        <v>32</v>
      </c>
      <c r="N24" s="1">
        <f t="shared" si="14"/>
        <v>33</v>
      </c>
      <c r="O24" s="1">
        <f t="shared" si="14"/>
        <v>34</v>
      </c>
      <c r="P24" s="1">
        <f t="shared" si="14"/>
        <v>35</v>
      </c>
      <c r="Q24" s="1">
        <f t="shared" si="14"/>
        <v>36</v>
      </c>
      <c r="R24" s="1">
        <f t="shared" si="14"/>
        <v>37</v>
      </c>
      <c r="S24" s="1">
        <f t="shared" si="14"/>
        <v>38</v>
      </c>
      <c r="T24" s="1">
        <f>RANK(T6,$L3:$U6,0)</f>
        <v>39</v>
      </c>
      <c r="U24" s="15">
        <f>RANK(U6,$L3:$U6,0)</f>
        <v>40</v>
      </c>
      <c r="V24" s="6"/>
    </row>
    <row r="25" spans="7:22" ht="12.75">
      <c r="G25" s="5"/>
      <c r="H25" s="75"/>
      <c r="I25" s="75"/>
      <c r="J25" s="8"/>
      <c r="K25" s="8"/>
      <c r="L25" s="8" t="s">
        <v>3</v>
      </c>
      <c r="M25" s="8"/>
      <c r="N25" s="8"/>
      <c r="O25" s="8"/>
      <c r="P25" s="8"/>
      <c r="Q25" s="8"/>
      <c r="R25" s="8"/>
      <c r="S25" s="8"/>
      <c r="T25" s="8"/>
      <c r="U25" s="8"/>
      <c r="V25" s="6"/>
    </row>
    <row r="26" spans="7:20" ht="12.75">
      <c r="G26" s="5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6"/>
    </row>
    <row r="27" spans="7:20" ht="12.75">
      <c r="G27" s="5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6"/>
    </row>
    <row r="28" spans="8:19" ht="12.75"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8:19" ht="12.75"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8:19" ht="12.75"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8:19" ht="12.75"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8:19" ht="12.75"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8:19" ht="12.75"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8:19" ht="12.75"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8:19" ht="12.75"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8:19" ht="12.75"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8:19" ht="12.75"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8:19" ht="12.75"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8:19" ht="12.75"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8:19" ht="12.75"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8:19" ht="12.75"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8:19" ht="12.75"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2:19" ht="12.75">
      <c r="L43" s="8"/>
      <c r="M43" s="8"/>
      <c r="N43" s="8"/>
      <c r="O43" s="8"/>
      <c r="P43" s="8"/>
      <c r="Q43" s="8"/>
      <c r="R43" s="8"/>
      <c r="S43" s="8"/>
    </row>
    <row r="44" spans="12:19" ht="12.75">
      <c r="L44" s="8"/>
      <c r="M44" s="8"/>
      <c r="N44" s="8"/>
      <c r="O44" s="8"/>
      <c r="P44" s="8"/>
      <c r="Q44" s="8"/>
      <c r="R44" s="8"/>
      <c r="S44" s="8"/>
    </row>
    <row r="85" spans="1:8" ht="13.5" thickBot="1">
      <c r="A85" s="1" t="s">
        <v>28</v>
      </c>
      <c r="B85" s="95"/>
      <c r="C85" s="95"/>
      <c r="D85" s="95"/>
      <c r="E85" s="95"/>
      <c r="F85" s="95"/>
      <c r="G85" s="95"/>
      <c r="H85" s="95"/>
    </row>
    <row r="86" spans="2:19" ht="12.75">
      <c r="B86" s="34" t="s">
        <v>18</v>
      </c>
      <c r="C86" s="30" t="s">
        <v>19</v>
      </c>
      <c r="D86" s="33" t="s">
        <v>20</v>
      </c>
      <c r="E86" s="31" t="s">
        <v>21</v>
      </c>
      <c r="F86" s="32" t="s">
        <v>22</v>
      </c>
      <c r="G86" s="35" t="s">
        <v>23</v>
      </c>
      <c r="H86" s="18" t="s">
        <v>24</v>
      </c>
      <c r="M86" s="34" t="s">
        <v>18</v>
      </c>
      <c r="N86" s="30" t="s">
        <v>19</v>
      </c>
      <c r="O86" s="33" t="s">
        <v>20</v>
      </c>
      <c r="P86" s="31" t="s">
        <v>21</v>
      </c>
      <c r="Q86" s="32" t="s">
        <v>22</v>
      </c>
      <c r="R86" s="35" t="s">
        <v>23</v>
      </c>
      <c r="S86" s="18" t="s">
        <v>24</v>
      </c>
    </row>
    <row r="87" spans="1:19" ht="12.75">
      <c r="A87" s="1" t="s">
        <v>9</v>
      </c>
      <c r="B87">
        <v>1042</v>
      </c>
      <c r="C87">
        <v>394</v>
      </c>
      <c r="D87">
        <v>425</v>
      </c>
      <c r="E87">
        <v>361</v>
      </c>
      <c r="F87">
        <v>398</v>
      </c>
      <c r="G87">
        <v>214</v>
      </c>
      <c r="H87">
        <f>+B87+C87+D87+E87+F87+G87</f>
        <v>2834</v>
      </c>
      <c r="L87" t="s">
        <v>34</v>
      </c>
      <c r="M87">
        <v>1042</v>
      </c>
      <c r="N87">
        <v>394</v>
      </c>
      <c r="O87">
        <v>425</v>
      </c>
      <c r="P87">
        <v>361</v>
      </c>
      <c r="Q87">
        <v>398</v>
      </c>
      <c r="R87">
        <v>214</v>
      </c>
      <c r="S87">
        <f>+M87+N87+O87+P87+Q87+R87</f>
        <v>2834</v>
      </c>
    </row>
    <row r="88" spans="1:19" ht="12.75">
      <c r="A88" s="1" t="s">
        <v>30</v>
      </c>
      <c r="B88" s="102">
        <v>240</v>
      </c>
      <c r="C88" s="102">
        <v>143</v>
      </c>
      <c r="D88" s="102">
        <v>150</v>
      </c>
      <c r="E88" s="102">
        <v>120</v>
      </c>
      <c r="F88" s="102">
        <v>72</v>
      </c>
      <c r="G88" s="102">
        <v>110</v>
      </c>
      <c r="H88" s="102">
        <f>+B88+C88+D88+E88+G88+F88</f>
        <v>835</v>
      </c>
      <c r="L88"/>
      <c r="M88"/>
      <c r="N88"/>
      <c r="O88"/>
      <c r="P88"/>
      <c r="Q88"/>
      <c r="R88"/>
      <c r="S88"/>
    </row>
    <row r="89" spans="1:19" ht="12.75">
      <c r="A89" s="1" t="s">
        <v>31</v>
      </c>
      <c r="B89" s="96">
        <f>+B88*100/'[1]ELMUNI99'!B$4</f>
        <v>23.032629558541267</v>
      </c>
      <c r="C89" s="96">
        <f>+C88*100/'[1]ELMUNI99'!C$4</f>
        <v>36.29441624365482</v>
      </c>
      <c r="D89" s="96">
        <f>+D88*100/'[1]ELMUNI99'!D$4</f>
        <v>35.294117647058826</v>
      </c>
      <c r="E89" s="96">
        <f>+E88*100/'[1]ELMUNI99'!E$4</f>
        <v>33.2409972299169</v>
      </c>
      <c r="F89" s="96">
        <f>+F88*100/'[1]ELMUNI99'!G$4</f>
        <v>33.64485981308411</v>
      </c>
      <c r="G89" s="96">
        <f>+G88*100/'[1]ELMUNI99'!F$4</f>
        <v>27.63819095477387</v>
      </c>
      <c r="H89" s="102">
        <f>+H88*100/'[1]ELMUNI99'!H$4</f>
        <v>29.4636556104446</v>
      </c>
      <c r="L89" s="103" t="s">
        <v>35</v>
      </c>
      <c r="M89">
        <v>309</v>
      </c>
      <c r="N89" s="103">
        <v>163</v>
      </c>
      <c r="O89" s="103">
        <v>213</v>
      </c>
      <c r="P89" s="103">
        <v>198</v>
      </c>
      <c r="Q89" s="103">
        <v>176</v>
      </c>
      <c r="R89" s="103">
        <v>89</v>
      </c>
      <c r="S89" s="103">
        <f>+M89+N89+O89+P89+Q89+R89</f>
        <v>1148</v>
      </c>
    </row>
    <row r="90" spans="1:19" ht="12.75">
      <c r="A90" s="1" t="s">
        <v>32</v>
      </c>
      <c r="B90" s="102">
        <v>393</v>
      </c>
      <c r="C90" s="102">
        <v>240</v>
      </c>
      <c r="D90" s="102">
        <v>237</v>
      </c>
      <c r="E90" s="102">
        <v>210</v>
      </c>
      <c r="F90" s="102">
        <v>125</v>
      </c>
      <c r="G90" s="102">
        <v>200</v>
      </c>
      <c r="H90" s="102">
        <f>+B90+C90+D90+E90+G90+F90</f>
        <v>1405</v>
      </c>
      <c r="L90" s="103" t="s">
        <v>36</v>
      </c>
      <c r="M90">
        <v>113</v>
      </c>
      <c r="N90" s="103">
        <v>111</v>
      </c>
      <c r="O90" s="103">
        <v>44</v>
      </c>
      <c r="P90" s="103">
        <v>12</v>
      </c>
      <c r="Q90" s="103">
        <v>33</v>
      </c>
      <c r="R90" s="103">
        <v>8</v>
      </c>
      <c r="S90" s="103">
        <f>+M90+N90+O90+P90+Q90+R90</f>
        <v>321</v>
      </c>
    </row>
    <row r="91" spans="1:19" ht="12.75">
      <c r="A91" s="1" t="s">
        <v>31</v>
      </c>
      <c r="B91" s="96">
        <f>+B90*100/'[1]ELMUNI99'!B$4</f>
        <v>37.715930902111324</v>
      </c>
      <c r="C91" s="96">
        <f>+C90*100/'[1]ELMUNI99'!C$4</f>
        <v>60.91370558375635</v>
      </c>
      <c r="D91" s="96">
        <f>+D90*100/'[1]ELMUNI99'!D$4</f>
        <v>55.76470588235294</v>
      </c>
      <c r="E91" s="96">
        <f>+E90*100/'[1]ELMUNI99'!E$4</f>
        <v>58.17174515235457</v>
      </c>
      <c r="F91" s="96">
        <f>+F90*100/'[1]ELMUNI99'!G$4</f>
        <v>58.41121495327103</v>
      </c>
      <c r="G91" s="96">
        <f>+G90*100/'[1]ELMUNI99'!F$4</f>
        <v>50.25125628140704</v>
      </c>
      <c r="H91" s="96">
        <f>+H90*100/'[1]ELMUNI99'!H$4</f>
        <v>49.576570218772055</v>
      </c>
      <c r="L91" s="103" t="s">
        <v>1</v>
      </c>
      <c r="M91">
        <v>75</v>
      </c>
      <c r="N91" s="103">
        <v>14</v>
      </c>
      <c r="O91" s="103">
        <v>35</v>
      </c>
      <c r="P91" s="103">
        <v>65</v>
      </c>
      <c r="Q91" s="103">
        <v>65</v>
      </c>
      <c r="R91" s="103">
        <v>54</v>
      </c>
      <c r="S91" s="103">
        <f>+M91+N91+O91+P91+Q91+R91</f>
        <v>308</v>
      </c>
    </row>
    <row r="92" spans="1:19" ht="12.75">
      <c r="A92" s="1" t="s">
        <v>33</v>
      </c>
      <c r="B92" s="102">
        <f>+'[1]ELMUNI99'!B6</f>
        <v>544</v>
      </c>
      <c r="C92" s="102">
        <f>+'[1]ELMUNI99'!C6</f>
        <v>307</v>
      </c>
      <c r="D92" s="102">
        <f>+'[1]ELMUNI99'!D6</f>
        <v>327</v>
      </c>
      <c r="E92" s="102">
        <f>+'[1]ELMUNI99'!E6</f>
        <v>283</v>
      </c>
      <c r="F92" s="102">
        <f>+'[1]ELMUNI99'!G6</f>
        <v>169</v>
      </c>
      <c r="G92" s="102">
        <f>+'[1]ELMUNI99'!F6</f>
        <v>314</v>
      </c>
      <c r="H92" s="102">
        <f>+'[1]ELMUNI99'!H6</f>
        <v>1944</v>
      </c>
      <c r="L92" s="103" t="s">
        <v>37</v>
      </c>
      <c r="M92">
        <v>38</v>
      </c>
      <c r="N92" s="103">
        <v>16</v>
      </c>
      <c r="O92" s="103">
        <v>31</v>
      </c>
      <c r="P92" s="103">
        <v>7</v>
      </c>
      <c r="Q92" s="103">
        <v>38</v>
      </c>
      <c r="R92" s="103">
        <v>14</v>
      </c>
      <c r="S92" s="103">
        <f>+M92+N92+O92+P92+Q92+R92</f>
        <v>144</v>
      </c>
    </row>
    <row r="93" spans="1:19" ht="12.75">
      <c r="A93" s="1" t="s">
        <v>31</v>
      </c>
      <c r="B93" s="96">
        <f>+B92*100/'[1]ELMUNI99'!B$4</f>
        <v>52.20729366602687</v>
      </c>
      <c r="C93" s="102">
        <f>+C92*100/'[1]ELMUNI99'!C$4</f>
        <v>77.91878172588832</v>
      </c>
      <c r="D93" s="102">
        <f>+D92*100/'[1]ELMUNI99'!D$4</f>
        <v>76.94117647058823</v>
      </c>
      <c r="E93" s="102">
        <f>+E92*100/'[1]ELMUNI99'!E$4</f>
        <v>78.39335180055402</v>
      </c>
      <c r="F93" s="102">
        <f>+F92*100/'[1]ELMUNI99'!G$4</f>
        <v>78.97196261682242</v>
      </c>
      <c r="G93" s="102">
        <f>+G92*100/'[1]ELMUNI99'!F$4</f>
        <v>78.89447236180905</v>
      </c>
      <c r="H93" s="102">
        <f>+H92*100/'[1]ELMUNI99'!H$4</f>
        <v>68.59562455892731</v>
      </c>
      <c r="L93" s="103" t="s">
        <v>24</v>
      </c>
      <c r="M93" s="103">
        <f aca="true" t="shared" si="15" ref="M93:R93">SUM(M89:M92)</f>
        <v>535</v>
      </c>
      <c r="N93" s="103">
        <f t="shared" si="15"/>
        <v>304</v>
      </c>
      <c r="O93" s="103">
        <f t="shared" si="15"/>
        <v>323</v>
      </c>
      <c r="P93" s="103">
        <f t="shared" si="15"/>
        <v>282</v>
      </c>
      <c r="Q93" s="103">
        <f t="shared" si="15"/>
        <v>312</v>
      </c>
      <c r="R93" s="103">
        <f t="shared" si="15"/>
        <v>165</v>
      </c>
      <c r="S93" s="103">
        <f>+M93+N93+O93+P93+Q93+R93</f>
        <v>1921</v>
      </c>
    </row>
    <row r="94" spans="1:8" ht="13.5" thickBot="1">
      <c r="A94" s="1" t="s">
        <v>27</v>
      </c>
      <c r="B94" s="95"/>
      <c r="C94" s="95"/>
      <c r="D94" s="95"/>
      <c r="E94" s="95"/>
      <c r="F94" s="95"/>
      <c r="G94" s="95"/>
      <c r="H94" s="95"/>
    </row>
    <row r="95" spans="2:19" ht="12.75">
      <c r="B95" s="34" t="s">
        <v>18</v>
      </c>
      <c r="C95" s="30" t="s">
        <v>19</v>
      </c>
      <c r="D95" s="33" t="s">
        <v>20</v>
      </c>
      <c r="E95" s="31" t="s">
        <v>21</v>
      </c>
      <c r="F95" s="32" t="s">
        <v>22</v>
      </c>
      <c r="G95" s="35" t="s">
        <v>23</v>
      </c>
      <c r="H95" s="18" t="s">
        <v>24</v>
      </c>
      <c r="L95" s="104"/>
      <c r="M95" s="34" t="s">
        <v>18</v>
      </c>
      <c r="N95" s="30" t="s">
        <v>19</v>
      </c>
      <c r="O95" s="33" t="s">
        <v>20</v>
      </c>
      <c r="P95" s="31" t="s">
        <v>21</v>
      </c>
      <c r="Q95" s="32" t="s">
        <v>22</v>
      </c>
      <c r="R95" s="35" t="s">
        <v>23</v>
      </c>
      <c r="S95" s="18" t="s">
        <v>24</v>
      </c>
    </row>
    <row r="96" spans="1:19" ht="12.75">
      <c r="A96" s="1" t="s">
        <v>9</v>
      </c>
      <c r="B96">
        <v>927</v>
      </c>
      <c r="C96">
        <v>419</v>
      </c>
      <c r="D96">
        <v>469</v>
      </c>
      <c r="E96">
        <v>395</v>
      </c>
      <c r="F96">
        <v>465</v>
      </c>
      <c r="G96">
        <v>237</v>
      </c>
      <c r="H96">
        <f>+B96+C96+D96+E96+F96+G96</f>
        <v>2912</v>
      </c>
      <c r="L96"/>
      <c r="M96" t="s">
        <v>38</v>
      </c>
      <c r="N96" t="s">
        <v>39</v>
      </c>
      <c r="O96" t="s">
        <v>40</v>
      </c>
      <c r="P96" t="s">
        <v>41</v>
      </c>
      <c r="Q96" t="s">
        <v>42</v>
      </c>
      <c r="R96" t="s">
        <v>43</v>
      </c>
      <c r="S96" t="s">
        <v>44</v>
      </c>
    </row>
    <row r="97" spans="1:19" ht="12.75">
      <c r="A97" s="1" t="s">
        <v>30</v>
      </c>
      <c r="B97" s="102">
        <v>253</v>
      </c>
      <c r="C97" s="102">
        <v>136</v>
      </c>
      <c r="D97" s="102">
        <v>155</v>
      </c>
      <c r="E97" s="102">
        <v>125</v>
      </c>
      <c r="F97" s="102">
        <v>97</v>
      </c>
      <c r="G97" s="102">
        <v>109</v>
      </c>
      <c r="H97" s="102">
        <f>+B97+C97+D97+E97+G97+F97</f>
        <v>875</v>
      </c>
      <c r="L97" t="s">
        <v>34</v>
      </c>
      <c r="M97">
        <v>927</v>
      </c>
      <c r="N97">
        <v>419</v>
      </c>
      <c r="O97">
        <v>469</v>
      </c>
      <c r="P97">
        <v>395</v>
      </c>
      <c r="Q97">
        <v>465</v>
      </c>
      <c r="R97">
        <v>237</v>
      </c>
      <c r="S97">
        <f>+M97+N97+O97+P97+Q97+R97</f>
        <v>2912</v>
      </c>
    </row>
    <row r="98" spans="1:19" ht="12.75">
      <c r="A98" s="1" t="s">
        <v>32</v>
      </c>
      <c r="B98" s="102">
        <v>424</v>
      </c>
      <c r="C98" s="102">
        <v>251</v>
      </c>
      <c r="D98" s="102">
        <v>260</v>
      </c>
      <c r="E98" s="102">
        <v>216</v>
      </c>
      <c r="F98" s="102">
        <v>124</v>
      </c>
      <c r="G98" s="102">
        <v>257</v>
      </c>
      <c r="H98" s="102">
        <f>+B98+C98+D98+E98+G98+F98</f>
        <v>1532</v>
      </c>
      <c r="L98" s="103" t="s">
        <v>35</v>
      </c>
      <c r="M98" s="103">
        <v>311</v>
      </c>
      <c r="N98" s="103">
        <v>222</v>
      </c>
      <c r="O98" s="103">
        <v>166</v>
      </c>
      <c r="P98" s="103">
        <v>151</v>
      </c>
      <c r="Q98" s="103">
        <v>210</v>
      </c>
      <c r="R98" s="103">
        <v>73</v>
      </c>
      <c r="S98" s="103">
        <f>+M98+N98+O98+P98+Q98+R98</f>
        <v>1133</v>
      </c>
    </row>
    <row r="99" spans="1:19" ht="12.75">
      <c r="A99" s="1" t="s">
        <v>33</v>
      </c>
      <c r="B99" s="102">
        <f>SUM('[1]ELMUNI99'!B38:B40)</f>
        <v>549</v>
      </c>
      <c r="C99" s="102">
        <f>SUM('[1]ELMUNI99'!C38:C40)</f>
        <v>290</v>
      </c>
      <c r="D99" s="102">
        <f>SUM('[1]ELMUNI99'!D38:D40)</f>
        <v>348</v>
      </c>
      <c r="E99" s="102">
        <f>SUM('[1]ELMUNI99'!E38:E40)</f>
        <v>281</v>
      </c>
      <c r="F99" s="102">
        <f>SUM('[1]ELMUNI99'!G38:G40)</f>
        <v>181</v>
      </c>
      <c r="G99" s="102">
        <f>SUM('[1]ELMUNI99'!F38:F40)</f>
        <v>348</v>
      </c>
      <c r="H99" s="102">
        <f>SUM('[1]ELMUNI99'!H38:H40)</f>
        <v>1997</v>
      </c>
      <c r="L99" s="103" t="s">
        <v>1</v>
      </c>
      <c r="M99" s="103">
        <v>191</v>
      </c>
      <c r="N99" s="103">
        <v>50</v>
      </c>
      <c r="O99" s="103">
        <v>100</v>
      </c>
      <c r="P99" s="103">
        <v>94</v>
      </c>
      <c r="Q99" s="103">
        <v>91</v>
      </c>
      <c r="R99" s="103">
        <v>92</v>
      </c>
      <c r="S99" s="103">
        <f>+M99+N99+O99+P99+Q99+R99</f>
        <v>618</v>
      </c>
    </row>
    <row r="100" spans="1:19" ht="12.75">
      <c r="A100" s="1" t="s">
        <v>31</v>
      </c>
      <c r="B100" s="102">
        <f>+B99*100/'[1]ELMUNI99'!B$37</f>
        <v>59.22330097087379</v>
      </c>
      <c r="C100" s="102">
        <f>+C99*100/'[1]ELMUNI99'!C$37</f>
        <v>69.21241050119332</v>
      </c>
      <c r="D100" s="102">
        <f>+D99*100/'[1]ELMUNI99'!D$37</f>
        <v>74.20042643923242</v>
      </c>
      <c r="E100" s="102">
        <f>+E99*100/'[1]ELMUNI99'!E$37</f>
        <v>71.13924050632912</v>
      </c>
      <c r="F100" s="102">
        <f>+F99*100/'[1]ELMUNI99'!G$37</f>
        <v>76.37130801687763</v>
      </c>
      <c r="G100" s="102">
        <f>+G99*100/'[1]ELMUNI99'!F$37</f>
        <v>74.83870967741936</v>
      </c>
      <c r="H100" s="102">
        <f>+H99*100/'[1]ELMUNI99'!H$37</f>
        <v>68.5782967032967</v>
      </c>
      <c r="L100" s="103" t="s">
        <v>37</v>
      </c>
      <c r="M100" s="103">
        <v>29</v>
      </c>
      <c r="N100" s="103">
        <v>10</v>
      </c>
      <c r="O100" s="103">
        <v>76</v>
      </c>
      <c r="P100" s="103">
        <v>36</v>
      </c>
      <c r="Q100" s="103">
        <v>45</v>
      </c>
      <c r="R100" s="103">
        <v>13</v>
      </c>
      <c r="S100" s="103">
        <f>+M100+N100+O100+P100+Q100+R100</f>
        <v>209</v>
      </c>
    </row>
    <row r="101" spans="1:19" ht="13.5" thickBot="1">
      <c r="A101" s="1" t="s">
        <v>25</v>
      </c>
      <c r="B101" s="96"/>
      <c r="C101" s="96"/>
      <c r="D101" s="96"/>
      <c r="E101" s="96"/>
      <c r="F101" s="96"/>
      <c r="G101" s="96"/>
      <c r="H101" s="96"/>
      <c r="L101" s="103" t="s">
        <v>24</v>
      </c>
      <c r="M101" s="103">
        <f aca="true" t="shared" si="16" ref="M101:S101">SUM(M98:M100)</f>
        <v>531</v>
      </c>
      <c r="N101" s="103">
        <f t="shared" si="16"/>
        <v>282</v>
      </c>
      <c r="O101" s="103">
        <f t="shared" si="16"/>
        <v>342</v>
      </c>
      <c r="P101" s="103">
        <f t="shared" si="16"/>
        <v>281</v>
      </c>
      <c r="Q101" s="103">
        <f t="shared" si="16"/>
        <v>346</v>
      </c>
      <c r="R101" s="103">
        <f t="shared" si="16"/>
        <v>178</v>
      </c>
      <c r="S101" s="103">
        <f t="shared" si="16"/>
        <v>1960</v>
      </c>
    </row>
    <row r="102" spans="2:8" ht="12.75">
      <c r="B102" s="34" t="s">
        <v>18</v>
      </c>
      <c r="C102" s="30" t="s">
        <v>19</v>
      </c>
      <c r="D102" s="33" t="s">
        <v>20</v>
      </c>
      <c r="E102" s="31" t="s">
        <v>21</v>
      </c>
      <c r="F102" s="32" t="s">
        <v>22</v>
      </c>
      <c r="G102" s="35" t="s">
        <v>23</v>
      </c>
      <c r="H102" s="18" t="s">
        <v>24</v>
      </c>
    </row>
    <row r="103" spans="1:8" ht="13.5" thickBot="1">
      <c r="A103" s="1" t="s">
        <v>9</v>
      </c>
      <c r="B103" s="88">
        <v>564</v>
      </c>
      <c r="C103" s="89">
        <v>351</v>
      </c>
      <c r="D103" s="90">
        <v>418</v>
      </c>
      <c r="E103" s="91">
        <v>301</v>
      </c>
      <c r="F103" s="93">
        <v>212</v>
      </c>
      <c r="G103" s="92">
        <v>373</v>
      </c>
      <c r="H103" s="94">
        <f>SUM(B103:F103)</f>
        <v>1846</v>
      </c>
    </row>
    <row r="104" spans="1:19" ht="12.75">
      <c r="A104" s="1" t="s">
        <v>30</v>
      </c>
      <c r="B104" s="95">
        <v>105</v>
      </c>
      <c r="C104" s="95">
        <v>67</v>
      </c>
      <c r="D104" s="95">
        <v>99</v>
      </c>
      <c r="E104" s="95">
        <v>65</v>
      </c>
      <c r="F104" s="95">
        <v>36</v>
      </c>
      <c r="G104" s="95">
        <v>50</v>
      </c>
      <c r="H104" s="95">
        <f>SUM(B104:F104)</f>
        <v>372</v>
      </c>
      <c r="L104" s="105"/>
      <c r="M104" s="106" t="s">
        <v>18</v>
      </c>
      <c r="N104" s="107" t="s">
        <v>19</v>
      </c>
      <c r="O104" s="108" t="s">
        <v>20</v>
      </c>
      <c r="P104" s="109" t="s">
        <v>21</v>
      </c>
      <c r="Q104" s="110" t="s">
        <v>23</v>
      </c>
      <c r="R104" s="111" t="s">
        <v>22</v>
      </c>
      <c r="S104" s="112"/>
    </row>
    <row r="105" spans="1:19" ht="12.75">
      <c r="A105" s="1" t="s">
        <v>31</v>
      </c>
      <c r="B105" s="96">
        <f>+B104*100/B103</f>
        <v>18.617021276595743</v>
      </c>
      <c r="C105" s="96">
        <f aca="true" t="shared" si="17" ref="C105:H105">+C104*100/C103</f>
        <v>19.08831908831909</v>
      </c>
      <c r="D105" s="96">
        <f t="shared" si="17"/>
        <v>23.68421052631579</v>
      </c>
      <c r="E105" s="96">
        <f t="shared" si="17"/>
        <v>21.59468438538206</v>
      </c>
      <c r="F105" s="96">
        <f>+F104*100/F103</f>
        <v>16.9811320754717</v>
      </c>
      <c r="G105" s="96">
        <f>+G104*100/G103</f>
        <v>13.404825737265416</v>
      </c>
      <c r="H105" s="96">
        <f t="shared" si="17"/>
        <v>20.151679306608884</v>
      </c>
      <c r="L105" s="113" t="s">
        <v>9</v>
      </c>
      <c r="M105" s="88">
        <v>564</v>
      </c>
      <c r="N105" s="89">
        <v>351</v>
      </c>
      <c r="O105" s="90">
        <v>418</v>
      </c>
      <c r="P105" s="91">
        <v>301</v>
      </c>
      <c r="Q105" s="92">
        <v>373</v>
      </c>
      <c r="R105" s="93">
        <v>212</v>
      </c>
      <c r="S105" s="94">
        <f>SUM(M105:R105)</f>
        <v>2219</v>
      </c>
    </row>
    <row r="106" spans="1:19" ht="12.75">
      <c r="A106" s="1" t="s">
        <v>32</v>
      </c>
      <c r="B106" s="95">
        <v>152</v>
      </c>
      <c r="C106" s="95">
        <v>103</v>
      </c>
      <c r="D106" s="95">
        <v>141</v>
      </c>
      <c r="E106" s="95">
        <v>84</v>
      </c>
      <c r="F106" s="95">
        <v>67</v>
      </c>
      <c r="G106" s="95">
        <v>74</v>
      </c>
      <c r="H106" s="95">
        <f>SUM(B106:F106)</f>
        <v>547</v>
      </c>
      <c r="L106" s="114" t="s">
        <v>37</v>
      </c>
      <c r="M106" s="115">
        <v>16</v>
      </c>
      <c r="N106" s="97">
        <v>22</v>
      </c>
      <c r="O106" s="98">
        <v>18</v>
      </c>
      <c r="P106" s="99">
        <v>16</v>
      </c>
      <c r="Q106" s="100">
        <v>35</v>
      </c>
      <c r="R106" s="101">
        <v>8</v>
      </c>
      <c r="S106" s="116">
        <f>SUM(M106:R106)</f>
        <v>115</v>
      </c>
    </row>
    <row r="107" spans="1:19" ht="12.75">
      <c r="A107" s="1" t="s">
        <v>31</v>
      </c>
      <c r="B107" s="96">
        <f>+B106*100/B103</f>
        <v>26.95035460992908</v>
      </c>
      <c r="C107" s="96">
        <f aca="true" t="shared" si="18" ref="C107:H107">+C106*100/C103</f>
        <v>29.344729344729345</v>
      </c>
      <c r="D107" s="96">
        <f t="shared" si="18"/>
        <v>33.73205741626794</v>
      </c>
      <c r="E107" s="96">
        <f t="shared" si="18"/>
        <v>27.906976744186046</v>
      </c>
      <c r="F107" s="96">
        <f>+F106*100/F103</f>
        <v>31.60377358490566</v>
      </c>
      <c r="G107" s="96">
        <f>+G106*100/G103</f>
        <v>19.839142091152816</v>
      </c>
      <c r="H107" s="96">
        <f t="shared" si="18"/>
        <v>29.63163596966414</v>
      </c>
      <c r="L107" s="114" t="s">
        <v>1</v>
      </c>
      <c r="M107" s="115">
        <v>94</v>
      </c>
      <c r="N107" s="97">
        <v>41</v>
      </c>
      <c r="O107" s="98">
        <v>55</v>
      </c>
      <c r="P107" s="99">
        <v>70</v>
      </c>
      <c r="Q107" s="100">
        <v>50</v>
      </c>
      <c r="R107" s="101">
        <v>44</v>
      </c>
      <c r="S107" s="116">
        <f>SUM(M107:R107)</f>
        <v>354</v>
      </c>
    </row>
    <row r="108" spans="1:19" ht="12.75">
      <c r="A108" s="1" t="s">
        <v>33</v>
      </c>
      <c r="B108" s="95">
        <v>225</v>
      </c>
      <c r="C108" s="95">
        <v>152</v>
      </c>
      <c r="D108" s="95">
        <v>178</v>
      </c>
      <c r="E108" s="95">
        <v>124</v>
      </c>
      <c r="F108" s="95">
        <v>101</v>
      </c>
      <c r="G108" s="95">
        <v>134</v>
      </c>
      <c r="H108" s="95">
        <f>SUM(B108:F108)</f>
        <v>780</v>
      </c>
      <c r="L108" s="114" t="s">
        <v>35</v>
      </c>
      <c r="M108" s="115">
        <v>108</v>
      </c>
      <c r="N108" s="97">
        <v>81</v>
      </c>
      <c r="O108" s="98">
        <v>101</v>
      </c>
      <c r="P108" s="99">
        <v>36</v>
      </c>
      <c r="Q108" s="100">
        <v>46</v>
      </c>
      <c r="R108" s="101">
        <v>48</v>
      </c>
      <c r="S108" s="116">
        <f>SUM(M108:R108)</f>
        <v>420</v>
      </c>
    </row>
    <row r="109" spans="1:19" ht="12.75">
      <c r="A109" s="1" t="s">
        <v>31</v>
      </c>
      <c r="B109" s="96">
        <f>+B108*100/B103</f>
        <v>39.8936170212766</v>
      </c>
      <c r="C109" s="96">
        <f aca="true" t="shared" si="19" ref="C109:H109">+C108*100/C103</f>
        <v>43.3048433048433</v>
      </c>
      <c r="D109" s="96">
        <f t="shared" si="19"/>
        <v>42.58373205741627</v>
      </c>
      <c r="E109" s="96">
        <f t="shared" si="19"/>
        <v>41.19601328903654</v>
      </c>
      <c r="F109" s="96">
        <f>+F108*100/F103</f>
        <v>47.64150943396226</v>
      </c>
      <c r="G109" s="96">
        <f>+G108*100/G103</f>
        <v>35.924932975871315</v>
      </c>
      <c r="H109" s="96">
        <f t="shared" si="19"/>
        <v>42.25352112676056</v>
      </c>
      <c r="L109" s="103" t="s">
        <v>24</v>
      </c>
      <c r="M109" s="1">
        <f>+'[2]Hoja1'!B$39</f>
        <v>221</v>
      </c>
      <c r="N109" s="1">
        <f>+'[2]Hoja1'!C$39</f>
        <v>147</v>
      </c>
      <c r="O109" s="1">
        <f>+'[2]Hoja1'!D$39</f>
        <v>177</v>
      </c>
      <c r="P109" s="1">
        <f>+'[2]Hoja1'!E$39</f>
        <v>123</v>
      </c>
      <c r="Q109" s="1">
        <f>+'[2]Hoja1'!F$39</f>
        <v>133</v>
      </c>
      <c r="R109" s="1">
        <f>+'[2]Hoja1'!G$39</f>
        <v>100</v>
      </c>
      <c r="S109" s="1">
        <f>+'[2]Hoja1'!H$39</f>
        <v>901</v>
      </c>
    </row>
    <row r="110" ht="13.5" thickBot="1">
      <c r="A110" s="1" t="s">
        <v>26</v>
      </c>
    </row>
    <row r="111" spans="2:8" ht="12.75">
      <c r="B111" s="34" t="s">
        <v>18</v>
      </c>
      <c r="C111" s="30" t="s">
        <v>19</v>
      </c>
      <c r="D111" s="33" t="s">
        <v>20</v>
      </c>
      <c r="E111" s="31" t="s">
        <v>21</v>
      </c>
      <c r="F111" s="32" t="s">
        <v>22</v>
      </c>
      <c r="G111" s="35" t="s">
        <v>23</v>
      </c>
      <c r="H111" s="18" t="s">
        <v>24</v>
      </c>
    </row>
    <row r="112" spans="1:8" ht="13.5" thickBot="1">
      <c r="A112" s="1" t="s">
        <v>9</v>
      </c>
      <c r="B112" s="88">
        <v>554</v>
      </c>
      <c r="C112" s="89">
        <v>343</v>
      </c>
      <c r="D112" s="90">
        <v>405</v>
      </c>
      <c r="E112" s="91">
        <v>282</v>
      </c>
      <c r="F112" s="92">
        <v>227</v>
      </c>
      <c r="G112" s="93">
        <v>356</v>
      </c>
      <c r="H112" s="94">
        <f>SUM(B112:F112)</f>
        <v>1811</v>
      </c>
    </row>
    <row r="113" spans="1:19" ht="12.75">
      <c r="A113" s="1" t="s">
        <v>30</v>
      </c>
      <c r="B113" s="95">
        <v>108</v>
      </c>
      <c r="C113" s="95">
        <v>65</v>
      </c>
      <c r="D113" s="95">
        <v>83</v>
      </c>
      <c r="E113" s="95">
        <v>37</v>
      </c>
      <c r="F113" s="95">
        <v>34</v>
      </c>
      <c r="G113" s="95">
        <v>52</v>
      </c>
      <c r="H113" s="95">
        <f>SUM(B113:F113)</f>
        <v>327</v>
      </c>
      <c r="L113" s="105"/>
      <c r="M113" s="106" t="s">
        <v>18</v>
      </c>
      <c r="N113" s="107" t="s">
        <v>19</v>
      </c>
      <c r="O113" s="108" t="s">
        <v>20</v>
      </c>
      <c r="P113" s="109" t="s">
        <v>21</v>
      </c>
      <c r="Q113" s="110" t="s">
        <v>22</v>
      </c>
      <c r="R113" s="111" t="s">
        <v>23</v>
      </c>
      <c r="S113" s="112"/>
    </row>
    <row r="114" spans="1:19" ht="12.75">
      <c r="A114" s="1" t="s">
        <v>31</v>
      </c>
      <c r="B114" s="96">
        <f>+B113*100/B112</f>
        <v>19.494584837545126</v>
      </c>
      <c r="C114" s="96">
        <f aca="true" t="shared" si="20" ref="C114:H114">+C113*100/C112</f>
        <v>18.950437317784257</v>
      </c>
      <c r="D114" s="96">
        <f t="shared" si="20"/>
        <v>20.493827160493826</v>
      </c>
      <c r="E114" s="96">
        <f t="shared" si="20"/>
        <v>13.120567375886525</v>
      </c>
      <c r="F114" s="96">
        <f>+F113*100/F112</f>
        <v>14.977973568281937</v>
      </c>
      <c r="G114" s="96">
        <f>+G113*100/G112</f>
        <v>14.606741573033707</v>
      </c>
      <c r="H114" s="96">
        <f t="shared" si="20"/>
        <v>18.0563224737714</v>
      </c>
      <c r="L114" s="113" t="s">
        <v>9</v>
      </c>
      <c r="M114" s="88">
        <v>554</v>
      </c>
      <c r="N114" s="89">
        <v>343</v>
      </c>
      <c r="O114" s="90">
        <v>405</v>
      </c>
      <c r="P114" s="91">
        <v>282</v>
      </c>
      <c r="Q114" s="92">
        <v>227</v>
      </c>
      <c r="R114" s="93">
        <v>356</v>
      </c>
      <c r="S114" s="94">
        <f>SUM(M114:R114)</f>
        <v>2167</v>
      </c>
    </row>
    <row r="115" spans="1:19" ht="12.75">
      <c r="A115" s="1" t="s">
        <v>32</v>
      </c>
      <c r="B115" s="95">
        <v>270</v>
      </c>
      <c r="C115" s="95">
        <v>152</v>
      </c>
      <c r="D115" s="95">
        <v>206</v>
      </c>
      <c r="E115" s="95">
        <v>122</v>
      </c>
      <c r="F115" s="95">
        <v>108</v>
      </c>
      <c r="G115" s="95">
        <v>125</v>
      </c>
      <c r="H115" s="95">
        <f>SUM(B115:F115)</f>
        <v>858</v>
      </c>
      <c r="L115" s="114" t="s">
        <v>15</v>
      </c>
      <c r="M115" s="115">
        <v>224</v>
      </c>
      <c r="N115" s="97">
        <v>129</v>
      </c>
      <c r="O115" s="98">
        <v>167</v>
      </c>
      <c r="P115" s="99">
        <v>54</v>
      </c>
      <c r="Q115" s="100">
        <v>70</v>
      </c>
      <c r="R115" s="101">
        <v>105</v>
      </c>
      <c r="S115" s="116">
        <f>SUM(M115:R115)</f>
        <v>749</v>
      </c>
    </row>
    <row r="116" spans="1:19" ht="12.75">
      <c r="A116" s="1" t="s">
        <v>31</v>
      </c>
      <c r="B116" s="96">
        <f>+B115*100/B112</f>
        <v>48.73646209386282</v>
      </c>
      <c r="C116" s="96">
        <f aca="true" t="shared" si="21" ref="C116:H116">+C115*100/C112</f>
        <v>44.31486880466473</v>
      </c>
      <c r="D116" s="96">
        <f t="shared" si="21"/>
        <v>50.864197530864196</v>
      </c>
      <c r="E116" s="96">
        <f t="shared" si="21"/>
        <v>43.262411347517734</v>
      </c>
      <c r="F116" s="96">
        <f>+F115*100/F112</f>
        <v>47.57709251101321</v>
      </c>
      <c r="G116" s="96">
        <f>+G115*100/G112</f>
        <v>35.1123595505618</v>
      </c>
      <c r="H116" s="96">
        <f t="shared" si="21"/>
        <v>47.377139701822195</v>
      </c>
      <c r="L116" s="114" t="s">
        <v>14</v>
      </c>
      <c r="M116" s="115">
        <v>52</v>
      </c>
      <c r="N116" s="97">
        <v>44</v>
      </c>
      <c r="O116" s="98">
        <v>30</v>
      </c>
      <c r="P116" s="99">
        <v>41</v>
      </c>
      <c r="Q116" s="100">
        <v>22</v>
      </c>
      <c r="R116" s="101">
        <v>49</v>
      </c>
      <c r="S116" s="116">
        <f>SUM(M116:R116)</f>
        <v>238</v>
      </c>
    </row>
    <row r="117" spans="1:19" ht="12.75">
      <c r="A117" s="1" t="s">
        <v>33</v>
      </c>
      <c r="B117" s="95">
        <v>407</v>
      </c>
      <c r="C117" s="95">
        <v>230</v>
      </c>
      <c r="D117" s="95">
        <v>293</v>
      </c>
      <c r="E117" s="95">
        <v>197</v>
      </c>
      <c r="F117" s="95">
        <v>156</v>
      </c>
      <c r="G117" s="95">
        <v>232</v>
      </c>
      <c r="H117" s="95">
        <f>SUM(B117:F117)</f>
        <v>1283</v>
      </c>
      <c r="L117" s="114" t="s">
        <v>45</v>
      </c>
      <c r="M117" s="115">
        <v>127</v>
      </c>
      <c r="N117" s="97">
        <v>55</v>
      </c>
      <c r="O117" s="98">
        <v>88</v>
      </c>
      <c r="P117" s="99">
        <v>95</v>
      </c>
      <c r="Q117" s="100">
        <v>60</v>
      </c>
      <c r="R117" s="101">
        <v>74</v>
      </c>
      <c r="S117" s="116">
        <f>SUM(M117:R117)</f>
        <v>499</v>
      </c>
    </row>
    <row r="118" spans="1:19" ht="12.75">
      <c r="A118" s="1" t="s">
        <v>31</v>
      </c>
      <c r="B118" s="96">
        <f>+B117*100/B112</f>
        <v>73.46570397111914</v>
      </c>
      <c r="C118" s="96">
        <f aca="true" t="shared" si="22" ref="C118:H118">+C117*100/C112</f>
        <v>67.05539358600583</v>
      </c>
      <c r="D118" s="96">
        <f t="shared" si="22"/>
        <v>72.34567901234568</v>
      </c>
      <c r="E118" s="96">
        <f t="shared" si="22"/>
        <v>69.8581560283688</v>
      </c>
      <c r="F118" s="96">
        <f>+F117*100/F112</f>
        <v>68.72246696035242</v>
      </c>
      <c r="G118" s="96">
        <f>+G117*100/G112</f>
        <v>65.1685393258427</v>
      </c>
      <c r="H118" s="96">
        <f t="shared" si="22"/>
        <v>70.84483710657095</v>
      </c>
      <c r="M118" s="1">
        <f>+'[3]Hoja1'!B$18</f>
        <v>404</v>
      </c>
      <c r="N118" s="1">
        <f>+'[3]Hoja1'!C$18</f>
        <v>229</v>
      </c>
      <c r="O118" s="1">
        <f>+'[3]Hoja1'!D$18</f>
        <v>288</v>
      </c>
      <c r="P118" s="1">
        <f>+'[3]Hoja1'!E$18</f>
        <v>191</v>
      </c>
      <c r="Q118" s="1">
        <f>+'[3]Hoja1'!F$18</f>
        <v>155</v>
      </c>
      <c r="R118" s="1">
        <f>+'[3]Hoja1'!G$18</f>
        <v>229</v>
      </c>
      <c r="S118" s="1">
        <f>+'[3]Hoja1'!H$18</f>
        <v>1496</v>
      </c>
    </row>
    <row r="119" ht="13.5" thickBot="1">
      <c r="A119" s="1" t="s">
        <v>29</v>
      </c>
    </row>
    <row r="120" spans="2:10" ht="12.75">
      <c r="B120" s="34" t="s">
        <v>18</v>
      </c>
      <c r="C120" s="30" t="s">
        <v>19</v>
      </c>
      <c r="D120" s="33" t="s">
        <v>20</v>
      </c>
      <c r="E120" s="31" t="s">
        <v>21</v>
      </c>
      <c r="F120" s="32" t="s">
        <v>22</v>
      </c>
      <c r="G120" s="35" t="s">
        <v>23</v>
      </c>
      <c r="H120" s="18" t="s">
        <v>24</v>
      </c>
      <c r="J120" s="1" t="s">
        <v>46</v>
      </c>
    </row>
    <row r="121" spans="1:8" ht="13.5" thickBot="1">
      <c r="A121" s="1" t="s">
        <v>9</v>
      </c>
      <c r="B121" s="88">
        <v>568</v>
      </c>
      <c r="C121" s="88">
        <f>+C3</f>
        <v>323</v>
      </c>
      <c r="D121" s="88">
        <f>+D3</f>
        <v>372</v>
      </c>
      <c r="E121" s="88">
        <f>+E3</f>
        <v>243</v>
      </c>
      <c r="F121" s="88">
        <f>+F3</f>
        <v>218</v>
      </c>
      <c r="G121" s="88">
        <f>+G3</f>
        <v>328</v>
      </c>
      <c r="H121" s="94">
        <f>SUM(B121:G121)</f>
        <v>2052</v>
      </c>
    </row>
    <row r="122" spans="1:19" ht="12.75">
      <c r="A122" s="1" t="s">
        <v>30</v>
      </c>
      <c r="B122" s="95">
        <v>202</v>
      </c>
      <c r="C122" s="95">
        <v>121</v>
      </c>
      <c r="D122" s="95">
        <v>144</v>
      </c>
      <c r="E122" s="95">
        <v>100</v>
      </c>
      <c r="F122" s="95">
        <v>80</v>
      </c>
      <c r="G122" s="95">
        <v>113</v>
      </c>
      <c r="H122" s="95">
        <f>SUM(B122:G122)</f>
        <v>760</v>
      </c>
      <c r="L122" s="105"/>
      <c r="M122" s="106" t="s">
        <v>18</v>
      </c>
      <c r="N122" s="107" t="s">
        <v>19</v>
      </c>
      <c r="O122" s="108" t="s">
        <v>20</v>
      </c>
      <c r="P122" s="109" t="s">
        <v>21</v>
      </c>
      <c r="Q122" s="110" t="s">
        <v>23</v>
      </c>
      <c r="R122" s="111" t="s">
        <v>22</v>
      </c>
      <c r="S122" s="112"/>
    </row>
    <row r="123" spans="1:19" ht="12.75">
      <c r="A123" s="1" t="s">
        <v>31</v>
      </c>
      <c r="B123" s="96">
        <f>+B122*100/B121</f>
        <v>35.563380281690144</v>
      </c>
      <c r="C123" s="96">
        <f aca="true" t="shared" si="23" ref="C123:H123">+C122*100/C121</f>
        <v>37.461300309597526</v>
      </c>
      <c r="D123" s="96">
        <f t="shared" si="23"/>
        <v>38.70967741935484</v>
      </c>
      <c r="E123" s="96">
        <f t="shared" si="23"/>
        <v>41.1522633744856</v>
      </c>
      <c r="F123" s="96">
        <f t="shared" si="23"/>
        <v>36.69724770642202</v>
      </c>
      <c r="G123" s="96">
        <f t="shared" si="23"/>
        <v>34.451219512195124</v>
      </c>
      <c r="H123" s="96">
        <f t="shared" si="23"/>
        <v>37.03703703703704</v>
      </c>
      <c r="L123" s="113" t="s">
        <v>9</v>
      </c>
      <c r="M123" s="88">
        <v>571</v>
      </c>
      <c r="N123" s="89">
        <v>355</v>
      </c>
      <c r="O123" s="90">
        <v>419</v>
      </c>
      <c r="P123" s="91">
        <v>307</v>
      </c>
      <c r="Q123" s="92">
        <v>380</v>
      </c>
      <c r="R123" s="93">
        <v>214</v>
      </c>
      <c r="S123" s="94">
        <f>SUM(M123:R123)</f>
        <v>2246</v>
      </c>
    </row>
    <row r="124" spans="1:19" ht="12.75">
      <c r="A124" s="1" t="s">
        <v>32</v>
      </c>
      <c r="B124" s="95">
        <v>347</v>
      </c>
      <c r="C124" s="95">
        <v>220</v>
      </c>
      <c r="D124" s="95">
        <v>243</v>
      </c>
      <c r="E124" s="95">
        <v>168</v>
      </c>
      <c r="F124" s="95">
        <v>155</v>
      </c>
      <c r="G124" s="95">
        <v>222</v>
      </c>
      <c r="H124" s="95">
        <f>SUM(B124:G124)</f>
        <v>1355</v>
      </c>
      <c r="L124" s="114" t="s">
        <v>1</v>
      </c>
      <c r="M124" s="115">
        <v>125</v>
      </c>
      <c r="N124" s="97">
        <v>67</v>
      </c>
      <c r="O124" s="98">
        <v>90</v>
      </c>
      <c r="P124" s="99">
        <v>102</v>
      </c>
      <c r="Q124" s="100">
        <v>91</v>
      </c>
      <c r="R124" s="101">
        <v>69</v>
      </c>
      <c r="S124" s="116">
        <f>SUM(M124:R124)</f>
        <v>544</v>
      </c>
    </row>
    <row r="125" spans="1:19" ht="12.75">
      <c r="A125" s="1" t="s">
        <v>31</v>
      </c>
      <c r="B125" s="96">
        <f>+B124*100/B121</f>
        <v>61.09154929577465</v>
      </c>
      <c r="C125" s="96">
        <f aca="true" t="shared" si="24" ref="C125:H125">+C124*100/C121</f>
        <v>68.11145510835914</v>
      </c>
      <c r="D125" s="96">
        <f t="shared" si="24"/>
        <v>65.3225806451613</v>
      </c>
      <c r="E125" s="96">
        <f t="shared" si="24"/>
        <v>69.1358024691358</v>
      </c>
      <c r="F125" s="96">
        <f t="shared" si="24"/>
        <v>71.10091743119266</v>
      </c>
      <c r="G125" s="96">
        <f t="shared" si="24"/>
        <v>67.6829268292683</v>
      </c>
      <c r="H125" s="96">
        <f t="shared" si="24"/>
        <v>66.03313840155946</v>
      </c>
      <c r="L125" s="114" t="s">
        <v>35</v>
      </c>
      <c r="M125" s="115">
        <v>245</v>
      </c>
      <c r="N125" s="97">
        <v>154</v>
      </c>
      <c r="O125" s="98">
        <v>166</v>
      </c>
      <c r="P125" s="99">
        <v>91</v>
      </c>
      <c r="Q125" s="100">
        <v>122</v>
      </c>
      <c r="R125" s="101">
        <v>66</v>
      </c>
      <c r="S125" s="116">
        <f>SUM(M125:R125)</f>
        <v>844</v>
      </c>
    </row>
    <row r="126" spans="1:19" ht="12.75">
      <c r="A126" s="1" t="s">
        <v>33</v>
      </c>
      <c r="B126" s="95">
        <f>SUM(B5:B7)</f>
        <v>472</v>
      </c>
      <c r="C126" s="95">
        <f>SUM(C5:C7)</f>
        <v>254</v>
      </c>
      <c r="D126" s="95">
        <f>SUM(D5:D7)</f>
        <v>307</v>
      </c>
      <c r="E126" s="95">
        <f>SUM(E5:E7)</f>
        <v>201</v>
      </c>
      <c r="F126" s="95">
        <f>SUM(F5:F7)</f>
        <v>181</v>
      </c>
      <c r="G126" s="95">
        <f>SUM(G5:G7)</f>
        <v>264</v>
      </c>
      <c r="H126" s="95">
        <f>SUM(B126:G126)</f>
        <v>1679</v>
      </c>
      <c r="L126" s="114" t="s">
        <v>37</v>
      </c>
      <c r="M126" s="115">
        <v>31</v>
      </c>
      <c r="N126" s="97">
        <v>24</v>
      </c>
      <c r="O126" s="98">
        <v>25</v>
      </c>
      <c r="P126" s="99">
        <v>24</v>
      </c>
      <c r="Q126" s="100">
        <v>33</v>
      </c>
      <c r="R126" s="101">
        <v>13</v>
      </c>
      <c r="S126" s="116">
        <f>SUM(M126:R126)</f>
        <v>150</v>
      </c>
    </row>
    <row r="127" spans="1:19" ht="12.75">
      <c r="A127" s="1" t="s">
        <v>31</v>
      </c>
      <c r="B127" s="96">
        <f aca="true" t="shared" si="25" ref="B127:H127">+B126*100/B121</f>
        <v>83.09859154929578</v>
      </c>
      <c r="C127" s="96">
        <f t="shared" si="25"/>
        <v>78.63777089783282</v>
      </c>
      <c r="D127" s="96">
        <f t="shared" si="25"/>
        <v>82.52688172043011</v>
      </c>
      <c r="E127" s="96">
        <f t="shared" si="25"/>
        <v>82.71604938271605</v>
      </c>
      <c r="F127" s="96">
        <f t="shared" si="25"/>
        <v>83.02752293577981</v>
      </c>
      <c r="G127" s="96">
        <f t="shared" si="25"/>
        <v>80.48780487804878</v>
      </c>
      <c r="H127" s="96">
        <f t="shared" si="25"/>
        <v>81.82261208576998</v>
      </c>
      <c r="M127" s="1">
        <f>+'[4]Hoja1'!B$23</f>
        <v>412</v>
      </c>
      <c r="N127" s="1">
        <f>+'[4]Hoja1'!C$23</f>
        <v>247</v>
      </c>
      <c r="O127" s="1">
        <f>+'[4]Hoja1'!D$23</f>
        <v>290</v>
      </c>
      <c r="P127" s="1">
        <f>+'[4]Hoja1'!E$23</f>
        <v>218</v>
      </c>
      <c r="Q127" s="1">
        <f>+'[4]Hoja1'!F$23</f>
        <v>251</v>
      </c>
      <c r="R127" s="1">
        <f>+'[4]Hoja1'!G$23</f>
        <v>149</v>
      </c>
      <c r="S127" s="1">
        <f>+'[4]Hoja1'!H$23</f>
        <v>1567</v>
      </c>
    </row>
    <row r="128" spans="2:8" ht="12.75">
      <c r="B128" s="1"/>
      <c r="C128" s="1"/>
      <c r="D128" s="1"/>
      <c r="E128" s="1"/>
      <c r="F128" s="1"/>
      <c r="G128" s="1"/>
      <c r="H128" s="96"/>
    </row>
  </sheetData>
  <mergeCells count="4">
    <mergeCell ref="B1:H1"/>
    <mergeCell ref="A15:G15"/>
    <mergeCell ref="L2:U2"/>
    <mergeCell ref="K12:T12"/>
  </mergeCells>
  <conditionalFormatting sqref="L21:U24">
    <cfRule type="cellIs" priority="1" dxfId="0" operator="equal" stopIfTrue="1">
      <formula>11</formula>
    </cfRule>
    <cfRule type="cellIs" priority="2" dxfId="1" operator="lessThanOrEqual" stopIfTrue="1">
      <formula>10</formula>
    </cfRule>
    <cfRule type="cellIs" priority="3" dxfId="2" operator="equal" stopIfTrue="1">
      <formula>12</formula>
    </cfRule>
  </conditionalFormatting>
  <conditionalFormatting sqref="L14:U17">
    <cfRule type="cellIs" priority="4" dxfId="3" operator="notEqual" stopIfTrue="1">
      <formula>"x"</formula>
    </cfRule>
    <cfRule type="cellIs" priority="5" dxfId="4" operator="equal" stopIfTrue="1">
      <formula>"X"</formula>
    </cfRule>
  </conditionalFormatting>
  <conditionalFormatting sqref="L3:U6">
    <cfRule type="cellIs" priority="6" dxfId="5" operator="greaterThanOrEqual" stopIfTrue="1">
      <formula>$P$9</formula>
    </cfRule>
  </conditionalFormatting>
  <conditionalFormatting sqref="B17:I20">
    <cfRule type="cellIs" priority="7" dxfId="6" operator="equal" stopIfTrue="1">
      <formula>1</formula>
    </cfRule>
    <cfRule type="cellIs" priority="8" dxfId="7" operator="equal" stopIfTrue="1">
      <formula>2</formula>
    </cfRule>
    <cfRule type="cellIs" priority="9" dxfId="8" operator="equal" stopIfTrue="1">
      <formula>3</formula>
    </cfRule>
  </conditionalFormatting>
  <conditionalFormatting sqref="B123:G123">
    <cfRule type="cellIs" priority="10" dxfId="9" operator="greaterThan" stopIfTrue="1">
      <formula>$H$123</formula>
    </cfRule>
    <cfRule type="cellIs" priority="11" dxfId="10" operator="lessThan" stopIfTrue="1">
      <formula>$H$123</formula>
    </cfRule>
  </conditionalFormatting>
  <conditionalFormatting sqref="B127:G127">
    <cfRule type="cellIs" priority="12" dxfId="9" operator="greaterThan" stopIfTrue="1">
      <formula>$H$127</formula>
    </cfRule>
    <cfRule type="cellIs" priority="13" dxfId="10" operator="lessThan" stopIfTrue="1">
      <formula>$H$127</formula>
    </cfRule>
  </conditionalFormatting>
  <conditionalFormatting sqref="B125:G125">
    <cfRule type="cellIs" priority="14" dxfId="9" operator="greaterThan" stopIfTrue="1">
      <formula>$H$125</formula>
    </cfRule>
    <cfRule type="cellIs" priority="15" dxfId="10" operator="lessThan" stopIfTrue="1">
      <formula>$H$125</formula>
    </cfRule>
  </conditionalFormatting>
  <conditionalFormatting sqref="B105:G105">
    <cfRule type="cellIs" priority="16" dxfId="9" operator="greaterThan" stopIfTrue="1">
      <formula>$H$105</formula>
    </cfRule>
    <cfRule type="cellIs" priority="17" dxfId="10" operator="lessThan" stopIfTrue="1">
      <formula>$H$105</formula>
    </cfRule>
  </conditionalFormatting>
  <conditionalFormatting sqref="B107:G107">
    <cfRule type="cellIs" priority="18" dxfId="9" operator="greaterThan" stopIfTrue="1">
      <formula>$H$107</formula>
    </cfRule>
    <cfRule type="cellIs" priority="19" dxfId="10" operator="lessThan" stopIfTrue="1">
      <formula>$H$107</formula>
    </cfRule>
  </conditionalFormatting>
  <conditionalFormatting sqref="B109:G109">
    <cfRule type="cellIs" priority="20" dxfId="9" operator="greaterThan" stopIfTrue="1">
      <formula>$H$109</formula>
    </cfRule>
    <cfRule type="cellIs" priority="21" dxfId="10" operator="lessThan" stopIfTrue="1">
      <formula>$H$109</formula>
    </cfRule>
  </conditionalFormatting>
  <conditionalFormatting sqref="B114:G114">
    <cfRule type="cellIs" priority="22" dxfId="9" operator="greaterThan" stopIfTrue="1">
      <formula>$H$114</formula>
    </cfRule>
    <cfRule type="cellIs" priority="23" dxfId="10" operator="lessThan" stopIfTrue="1">
      <formula>$H$114</formula>
    </cfRule>
  </conditionalFormatting>
  <conditionalFormatting sqref="B116:G116">
    <cfRule type="cellIs" priority="24" dxfId="9" operator="greaterThan" stopIfTrue="1">
      <formula>$H$116</formula>
    </cfRule>
    <cfRule type="cellIs" priority="25" dxfId="10" operator="lessThan" stopIfTrue="1">
      <formula>$H$116</formula>
    </cfRule>
  </conditionalFormatting>
  <conditionalFormatting sqref="B118:G118">
    <cfRule type="cellIs" priority="26" dxfId="9" operator="greaterThan" stopIfTrue="1">
      <formula>$H$118</formula>
    </cfRule>
    <cfRule type="cellIs" priority="27" dxfId="10" operator="lessThan" stopIfTrue="1">
      <formula>$H$118</formula>
    </cfRule>
  </conditionalFormatting>
  <conditionalFormatting sqref="B89:G89">
    <cfRule type="cellIs" priority="28" dxfId="9" operator="greaterThan" stopIfTrue="1">
      <formula>$H$89</formula>
    </cfRule>
    <cfRule type="cellIs" priority="29" dxfId="10" operator="lessThan" stopIfTrue="1">
      <formula>$H$89</formula>
    </cfRule>
  </conditionalFormatting>
  <conditionalFormatting sqref="B91:H91">
    <cfRule type="cellIs" priority="30" dxfId="9" operator="greaterThan" stopIfTrue="1">
      <formula>$H$91</formula>
    </cfRule>
    <cfRule type="cellIs" priority="31" dxfId="10" operator="lessThan" stopIfTrue="1">
      <formula>$H$91</formula>
    </cfRule>
  </conditionalFormatting>
  <conditionalFormatting sqref="B93:G93">
    <cfRule type="cellIs" priority="32" dxfId="9" operator="greaterThan" stopIfTrue="1">
      <formula>$H$93</formula>
    </cfRule>
    <cfRule type="cellIs" priority="33" dxfId="10" operator="lessThan" stopIfTrue="1">
      <formula>$H$93</formula>
    </cfRule>
  </conditionalFormatting>
  <printOptions/>
  <pageMargins left="0.57" right="0.75" top="0.49" bottom="1" header="0.42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 </cp:lastModifiedBy>
  <cp:lastPrinted>2007-05-27T20:03:48Z</cp:lastPrinted>
  <dcterms:created xsi:type="dcterms:W3CDTF">2002-09-11T10:43:57Z</dcterms:created>
  <dcterms:modified xsi:type="dcterms:W3CDTF">2007-05-27T20:04:12Z</dcterms:modified>
  <cp:category/>
  <cp:version/>
  <cp:contentType/>
  <cp:contentStatus/>
</cp:coreProperties>
</file>